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 filterPrivacy="1"/>
  <xr:revisionPtr revIDLastSave="0" documentId="13_ncr:1_{DB85A2F7-B7A2-4C22-A914-E69B97C59123}" xr6:coauthVersionLast="47" xr6:coauthVersionMax="47" xr10:uidLastSave="{00000000-0000-0000-0000-000000000000}"/>
  <bookViews>
    <workbookView xWindow="0" yWindow="795" windowWidth="28800" windowHeight="14355" xr2:uid="{00000000-000D-0000-FFFF-FFFF00000000}"/>
  </bookViews>
  <sheets>
    <sheet name="Участник №______" sheetId="1" r:id="rId1"/>
  </sheets>
  <definedNames>
    <definedName name="СпособЗакупки">'Участник №______'!$C$7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11" i="1" l="1"/>
  <c r="K6" i="1"/>
  <c r="K5" i="1"/>
  <c r="N20" i="1" l="1"/>
  <c r="N13" i="1"/>
  <c r="N14" i="1"/>
  <c r="N15" i="1"/>
  <c r="N16" i="1"/>
  <c r="N17" i="1"/>
  <c r="N18" i="1"/>
  <c r="N19" i="1"/>
  <c r="N12" i="1"/>
  <c r="N11" i="1"/>
  <c r="J20" i="1"/>
  <c r="J13" i="1"/>
  <c r="J14" i="1"/>
  <c r="J15" i="1"/>
  <c r="J16" i="1"/>
  <c r="J17" i="1"/>
  <c r="J18" i="1"/>
  <c r="J19" i="1"/>
  <c r="J12" i="1"/>
  <c r="J11" i="1"/>
  <c r="O20" i="1"/>
  <c r="O12" i="1"/>
  <c r="O13" i="1"/>
  <c r="O14" i="1"/>
  <c r="O15" i="1"/>
  <c r="O16" i="1"/>
  <c r="O17" i="1"/>
  <c r="O18" i="1"/>
  <c r="O19" i="1"/>
  <c r="O11" i="1"/>
  <c r="K13" i="1"/>
  <c r="G20" i="1" l="1"/>
  <c r="G12" i="1"/>
  <c r="G13" i="1"/>
  <c r="G14" i="1"/>
  <c r="G15" i="1"/>
  <c r="G16" i="1"/>
  <c r="G17" i="1"/>
  <c r="G18" i="1"/>
  <c r="G19" i="1"/>
  <c r="G11" i="1"/>
  <c r="H11" i="1" l="1"/>
  <c r="H21" i="1" s="1"/>
  <c r="W12" i="1"/>
  <c r="W13" i="1"/>
  <c r="W14" i="1"/>
  <c r="W15" i="1"/>
  <c r="W16" i="1"/>
  <c r="W17" i="1"/>
  <c r="W18" i="1"/>
  <c r="W19" i="1"/>
  <c r="W20" i="1"/>
  <c r="W11" i="1"/>
  <c r="H22" i="1" l="1"/>
  <c r="Q12" i="1"/>
  <c r="R12" i="1" s="1"/>
  <c r="Q13" i="1"/>
  <c r="R13" i="1" s="1"/>
  <c r="Q14" i="1"/>
  <c r="R14" i="1" s="1"/>
  <c r="Q15" i="1"/>
  <c r="R15" i="1" s="1"/>
  <c r="Q16" i="1"/>
  <c r="R16" i="1" s="1"/>
  <c r="Q17" i="1"/>
  <c r="R17" i="1" s="1"/>
  <c r="Q18" i="1"/>
  <c r="R18" i="1" s="1"/>
  <c r="Q19" i="1"/>
  <c r="R19" i="1" s="1"/>
  <c r="Q20" i="1"/>
  <c r="R20" i="1" s="1"/>
  <c r="Q11" i="1"/>
  <c r="R11" i="1" s="1"/>
  <c r="K12" i="1"/>
  <c r="K14" i="1"/>
  <c r="K15" i="1"/>
  <c r="K16" i="1"/>
  <c r="K17" i="1"/>
  <c r="K18" i="1"/>
  <c r="K19" i="1"/>
  <c r="K20" i="1"/>
  <c r="K11" i="1"/>
  <c r="S11" i="1" l="1"/>
  <c r="U11" i="1" l="1"/>
  <c r="V11" i="1" s="1"/>
  <c r="X11" i="1" s="1"/>
  <c r="S21" i="1"/>
  <c r="S22" i="1" s="1"/>
  <c r="V13" i="1" l="1"/>
  <c r="X13" i="1" s="1"/>
  <c r="V20" i="1"/>
  <c r="X20" i="1" s="1"/>
  <c r="V17" i="1"/>
  <c r="X17" i="1" s="1"/>
  <c r="V18" i="1"/>
  <c r="X18" i="1" s="1"/>
  <c r="V19" i="1"/>
  <c r="X19" i="1" s="1"/>
  <c r="V14" i="1"/>
  <c r="X14" i="1" s="1"/>
  <c r="V12" i="1"/>
  <c r="X12" i="1" s="1"/>
  <c r="V15" i="1"/>
  <c r="X15" i="1" s="1"/>
  <c r="V16" i="1"/>
  <c r="X16" i="1" s="1"/>
  <c r="Y11" i="1" l="1"/>
  <c r="Z18" i="1" s="1"/>
  <c r="Z11" i="1" l="1"/>
  <c r="AB11" i="1" s="1"/>
  <c r="AA20" i="1"/>
  <c r="AA19" i="1"/>
  <c r="AA11" i="1"/>
  <c r="AA14" i="1"/>
  <c r="AA13" i="1"/>
  <c r="AA18" i="1"/>
  <c r="AA12" i="1"/>
  <c r="AA17" i="1"/>
  <c r="AA16" i="1"/>
  <c r="AA15" i="1"/>
  <c r="Z14" i="1"/>
  <c r="Z12" i="1"/>
  <c r="AC11" i="1" s="1"/>
  <c r="Z13" i="1"/>
  <c r="Z16" i="1"/>
  <c r="Z19" i="1"/>
  <c r="Z20" i="1"/>
  <c r="Z17" i="1"/>
  <c r="Z15" i="1"/>
  <c r="AD11" i="1" l="1"/>
</calcChain>
</file>

<file path=xl/sharedStrings.xml><?xml version="1.0" encoding="utf-8"?>
<sst xmlns="http://schemas.openxmlformats.org/spreadsheetml/2006/main" count="82" uniqueCount="49">
  <si>
    <t>Продукция 1</t>
  </si>
  <si>
    <t>Продукция 2</t>
  </si>
  <si>
    <t>Продукция 3</t>
  </si>
  <si>
    <t>Продукция 4</t>
  </si>
  <si>
    <t>Продукция 5</t>
  </si>
  <si>
    <t>Продукция 6</t>
  </si>
  <si>
    <t>Продукция 7</t>
  </si>
  <si>
    <t>Продукция 8</t>
  </si>
  <si>
    <t>Продукция 9</t>
  </si>
  <si>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</si>
  <si>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</si>
  <si>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Предлагаемая цена единицы продукции</t>
  </si>
  <si>
    <t>Принадлежность продукции</t>
  </si>
  <si>
    <t>Коэффициент изменения начальной (максимальной) цены договора (лота)</t>
  </si>
  <si>
    <t>Российская</t>
  </si>
  <si>
    <t>Иностранная</t>
  </si>
  <si>
    <t>ВЫВОД</t>
  </si>
  <si>
    <t>Способ закупки:</t>
  </si>
  <si>
    <t>Продукция 10</t>
  </si>
  <si>
    <t>№
п/п</t>
  </si>
  <si>
    <t>Структура НМЦ</t>
  </si>
  <si>
    <t>Ед. изм.</t>
  </si>
  <si>
    <t>шт.</t>
  </si>
  <si>
    <t>НМЦ единицы продукции
(руб. без НДС)</t>
  </si>
  <si>
    <t>Кол-во</t>
  </si>
  <si>
    <t>НМЦ по позиции продукции
(руб. без НДС)</t>
  </si>
  <si>
    <t>НМЦ договора / лота
(руб. без НДС)</t>
  </si>
  <si>
    <t>ИТОГО с НДС, руб.</t>
  </si>
  <si>
    <t>Форма Коммерческого предложения Участника</t>
  </si>
  <si>
    <t>Итоговая стоимость позиции
(руб. без НДС)</t>
  </si>
  <si>
    <t>Цена договора / лота
(руб. без НДС)</t>
  </si>
  <si>
    <t>Цена единицы продукции с учетом применения коэффициента
(руб. без НДС)</t>
  </si>
  <si>
    <t>Общая цена продукции с учетом применения коэффициента
(руб. без НДС)</t>
  </si>
  <si>
    <t>Кроме того, НДС, руб.</t>
  </si>
  <si>
    <t>Да</t>
  </si>
  <si>
    <t>Нет</t>
  </si>
  <si>
    <t>При необходимости добавьте необходимое количество строк между Продукцией 9 и Продукцией 10.
При необходимости удалите лишнии строки.</t>
  </si>
  <si>
    <t>Доля продукции, включенной в Единый реестр российской радиоэлектронной продукции в цене заявке, %</t>
  </si>
  <si>
    <t>Доля "российской" продукции, %</t>
  </si>
  <si>
    <t>Доля "иностранной" продукции, %</t>
  </si>
  <si>
    <t>Доля "российской" / "иностранной" продукции в цене договора (лота), %</t>
  </si>
  <si>
    <t>Конкурс или иной способ, при котором победитель закупки определяется на основе критериев оценки и сопоставления заявок или победителем в котором признается лицо, предложившее наиболее низкую цену договора:</t>
  </si>
  <si>
    <t>Аукцион или иной способ, при котором определение победителя проводится путем снижения начальной (максимально) цены договора на "шаг", установленный в документации о закупке:</t>
  </si>
  <si>
    <r>
      <t xml:space="preserve">Продукция включена в Единый реестр российской радиоэлектронной продукции </t>
    </r>
    <r>
      <rPr>
        <b/>
        <sz val="10"/>
        <color rgb="FF7030A0"/>
        <rFont val="Calibri"/>
        <family val="2"/>
        <charset val="204"/>
        <scheme val="minor"/>
      </rPr>
      <t xml:space="preserve">или Единый реестр Минкомсвязи российских программ для электронных вычислительных машин и баз данных </t>
    </r>
  </si>
  <si>
    <r>
      <t xml:space="preserve">Определение доли "российской" / "иностранной" продукции в заявке
Определение доли продукции, включенной в Единый реестр российской радиоэлектронной продукции </t>
    </r>
    <r>
      <rPr>
        <b/>
        <sz val="12"/>
        <color rgb="FF7030A0"/>
        <rFont val="Calibri"/>
        <family val="2"/>
        <charset val="204"/>
        <scheme val="minor"/>
      </rPr>
      <t>и/или Единый реестр Минкомсвязи российских программ для электронных вычислительных машин и баз данных</t>
    </r>
    <r>
      <rPr>
        <b/>
        <sz val="12"/>
        <color rgb="FF002060"/>
        <rFont val="Calibri"/>
        <family val="2"/>
        <charset val="204"/>
        <scheme val="minor"/>
      </rPr>
      <t xml:space="preserve"> в заявке</t>
    </r>
  </si>
  <si>
    <r>
      <t xml:space="preserve">Доля продукции, включенной в Единый реестр российской радиоэлектронной продукции </t>
    </r>
    <r>
      <rPr>
        <b/>
        <sz val="10"/>
        <color rgb="FF7030A0"/>
        <rFont val="Calibri"/>
        <family val="2"/>
        <charset val="204"/>
        <scheme val="minor"/>
      </rPr>
      <t>и/или Единый реестр Минкомсвязи российских программ для электронных вычислительных машин и баз данных</t>
    </r>
    <r>
      <rPr>
        <b/>
        <sz val="10"/>
        <color theme="0"/>
        <rFont val="Calibri"/>
        <family val="2"/>
        <charset val="204"/>
        <scheme val="minor"/>
      </rPr>
      <t>, %</t>
    </r>
  </si>
  <si>
    <r>
      <t>Определени</t>
    </r>
    <r>
      <rPr>
        <b/>
        <sz val="13"/>
        <rFont val="Calibri"/>
        <family val="2"/>
        <charset val="204"/>
        <scheme val="minor"/>
      </rPr>
      <t>е доли российской / иностранной продукции в заявке,
а также определение доли продукции, включенной в Единый реестр российской радиоэлектронной продукции 
и (или) Единый реестр Минкомсвязи российских программ для электронных вычислительных машин и баз данных, используемое в Интеллектуальных системах управления электросетевым хозяйством</t>
    </r>
    <r>
      <rPr>
        <b/>
        <sz val="13"/>
        <color theme="1"/>
        <rFont val="Calibri"/>
        <family val="2"/>
        <charset val="204"/>
        <scheme val="minor"/>
      </rPr>
      <t xml:space="preserve"> в заявке,
в соответствии с Постановлением Правительства Российской Федерации от 16.09.2016 №925</t>
    </r>
  </si>
  <si>
    <r>
      <t xml:space="preserve">Особенности оценки и заключения договора
</t>
    </r>
    <r>
      <rPr>
        <b/>
        <u/>
        <sz val="13"/>
        <color rgb="FFC00000"/>
        <rFont val="Calibri"/>
        <family val="2"/>
        <charset val="204"/>
        <scheme val="minor"/>
      </rPr>
      <t>в случае предоставления приоритета – в закупке оцениваются и сопоставляются "российские" и "иностранные" заявки,
при закупке радиоэлектронной продукции, интеллектуальных систем управления электросетевым хозяйством (систем удаленного мониторинга и диагностики, интеллектуальных систем учета электрической энергии (мощности), автоматизированных систем управления технологическими процессами подстанций, автоматизированных систем технологического управления центров управления сетями) и (или)  програмного обеспечения – в закупке оцениваются и сопоставлются заявки с продукцией, включенной в Единый реестр российской радиоэлектронной продукции и (или) Единый реестр Минкомсвязи российских программ для электронных вычислительных машин и баз данных, используемое в Интеллектуальных системах управления электросетевым хозяйством, и "иностранные" заявки</t>
    </r>
    <r>
      <rPr>
        <b/>
        <sz val="13"/>
        <color rgb="FFC00000"/>
        <rFont val="Calibri"/>
        <family val="2"/>
        <charset val="204"/>
        <scheme val="minor"/>
      </rPr>
      <t>:</t>
    </r>
  </si>
  <si>
    <t>Иностранная продукция не может быть в Едином реестре российской радиоэлектронной продукции и Едином реестре Минкомсвязи российских программ для электронных вычислительных машин и баз данных, используемое в Интеллектуальных системах управления электросетевым хозяйством.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</si>
</sst>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20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0"/>
      <name val="Calibri"/>
      <family val="2"/>
      <scheme val="minor"/>
    </font>
    <font>
      <b/>
      <sz val="10"/>
      <color theme="0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i/>
      <sz val="8"/>
      <color theme="0" tint="-0.499984740745262"/>
      <name val="Calibri"/>
      <family val="2"/>
      <charset val="204"/>
      <scheme val="minor"/>
    </font>
    <font>
      <b/>
      <sz val="12"/>
      <color rgb="FFFFFF00"/>
      <name val="Calibri"/>
      <family val="2"/>
      <charset val="204"/>
      <scheme val="minor"/>
    </font>
    <font>
      <b/>
      <sz val="11"/>
      <color rgb="FFFFFF0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u/>
      <sz val="13"/>
      <color rgb="FFC00000"/>
      <name val="Calibri"/>
      <family val="2"/>
      <charset val="204"/>
      <scheme val="minor"/>
    </font>
    <font>
      <b/>
      <sz val="10"/>
      <color rgb="FF7030A0"/>
      <name val="Calibri"/>
      <family val="2"/>
      <charset val="204"/>
      <scheme val="minor"/>
    </font>
    <font>
      <b/>
      <sz val="12"/>
      <color rgb="FF7030A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13"/>
      <color rgb="FFC00000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</fills>
  <borders count="54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rgb="FF00206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rgb="FF002060"/>
      </bottom>
      <diagonal/>
    </border>
    <border>
      <left style="thin">
        <color theme="0"/>
      </left>
      <right style="medium">
        <color rgb="FF002060"/>
      </right>
      <top style="thin">
        <color theme="0"/>
      </top>
      <bottom style="medium">
        <color rgb="FF002060"/>
      </bottom>
      <diagonal/>
    </border>
    <border>
      <left/>
      <right/>
      <top/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/>
      <bottom style="thin">
        <color rgb="FF002060"/>
      </bottom>
      <diagonal/>
    </border>
    <border>
      <left style="thin">
        <color rgb="FF002060"/>
      </left>
      <right/>
      <top style="thin">
        <color rgb="FF002060"/>
      </top>
      <bottom style="thin">
        <color rgb="FF002060"/>
      </bottom>
      <diagonal/>
    </border>
    <border>
      <left style="thin">
        <color rgb="FF002060"/>
      </left>
      <right/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rgb="FF002060"/>
      </left>
      <right style="thin">
        <color theme="0"/>
      </right>
      <top style="thin">
        <color theme="0"/>
      </top>
      <bottom style="medium">
        <color rgb="FF002060"/>
      </bottom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/>
      <top style="medium">
        <color rgb="FF002060"/>
      </top>
      <bottom/>
      <diagonal/>
    </border>
    <border>
      <left/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/>
      <top/>
      <bottom/>
      <diagonal/>
    </border>
    <border>
      <left/>
      <right style="medium">
        <color rgb="FF002060"/>
      </right>
      <top/>
      <bottom/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thin">
        <color rgb="FF002060"/>
      </right>
      <top/>
      <bottom style="medium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/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medium">
        <color rgb="FF002060"/>
      </bottom>
      <diagonal/>
    </border>
    <border>
      <left style="medium">
        <color rgb="FF00206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medium">
        <color rgb="FF002060"/>
      </right>
      <top/>
      <bottom style="thin">
        <color theme="0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2" fillId="0" borderId="0" xfId="0" applyFont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24" xfId="0" applyFont="1" applyBorder="1" applyAlignment="1">
      <alignment horizontal="center" vertical="top" wrapText="1"/>
    </xf>
    <xf numFmtId="0" fontId="3" fillId="0" borderId="23" xfId="0" applyFont="1" applyBorder="1" applyAlignment="1">
      <alignment horizontal="center" vertical="top" wrapText="1"/>
    </xf>
    <xf numFmtId="0" fontId="2" fillId="0" borderId="23" xfId="0" applyFont="1" applyBorder="1" applyAlignment="1">
      <alignment horizontal="center" vertical="top" wrapText="1"/>
    </xf>
    <xf numFmtId="0" fontId="2" fillId="0" borderId="25" xfId="0" applyFont="1" applyBorder="1" applyAlignment="1">
      <alignment horizontal="center" vertical="top" wrapText="1"/>
    </xf>
    <xf numFmtId="0" fontId="2" fillId="0" borderId="26" xfId="0" applyFont="1" applyBorder="1" applyAlignment="1">
      <alignment horizontal="center" vertical="top" wrapText="1"/>
    </xf>
    <xf numFmtId="0" fontId="2" fillId="0" borderId="27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28" xfId="0" applyFont="1" applyBorder="1" applyAlignment="1">
      <alignment horizontal="center" vertical="top" wrapText="1"/>
    </xf>
    <xf numFmtId="0" fontId="2" fillId="0" borderId="29" xfId="0" applyFont="1" applyBorder="1" applyAlignment="1">
      <alignment horizontal="center" vertical="top" wrapText="1"/>
    </xf>
    <xf numFmtId="0" fontId="2" fillId="0" borderId="30" xfId="0" applyFont="1" applyBorder="1" applyAlignment="1">
      <alignment horizontal="center" vertical="top" wrapText="1"/>
    </xf>
    <xf numFmtId="0" fontId="6" fillId="0" borderId="0" xfId="0" applyFont="1" applyBorder="1" applyAlignment="1" applyProtection="1">
      <alignment horizontal="center" vertical="top" wrapText="1"/>
      <protection locked="0"/>
    </xf>
    <xf numFmtId="49" fontId="12" fillId="5" borderId="7" xfId="0" applyNumberFormat="1" applyFont="1" applyFill="1" applyBorder="1" applyAlignment="1" applyProtection="1">
      <alignment horizontal="center" vertical="top" wrapText="1"/>
      <protection locked="0"/>
    </xf>
    <xf numFmtId="49" fontId="12" fillId="5" borderId="6" xfId="0" applyNumberFormat="1" applyFont="1" applyFill="1" applyBorder="1" applyAlignment="1" applyProtection="1">
      <alignment horizontal="left" vertical="top" wrapText="1"/>
      <protection locked="0"/>
    </xf>
    <xf numFmtId="49" fontId="12" fillId="5" borderId="6" xfId="0" applyNumberFormat="1" applyFont="1" applyFill="1" applyBorder="1" applyAlignment="1" applyProtection="1">
      <alignment horizontal="center" vertical="top" wrapText="1"/>
      <protection locked="0"/>
    </xf>
    <xf numFmtId="4" fontId="12" fillId="5" borderId="6" xfId="0" applyNumberFormat="1" applyFont="1" applyFill="1" applyBorder="1" applyAlignment="1" applyProtection="1">
      <alignment horizontal="center" vertical="top" wrapText="1"/>
      <protection locked="0"/>
    </xf>
    <xf numFmtId="3" fontId="12" fillId="5" borderId="6" xfId="0" applyNumberFormat="1" applyFont="1" applyFill="1" applyBorder="1" applyAlignment="1" applyProtection="1">
      <alignment horizontal="center" vertical="top" wrapText="1"/>
      <protection locked="0"/>
    </xf>
    <xf numFmtId="49" fontId="12" fillId="5" borderId="10" xfId="0" applyNumberFormat="1" applyFont="1" applyFill="1" applyBorder="1" applyAlignment="1" applyProtection="1">
      <alignment horizontal="left" vertical="top" wrapText="1"/>
      <protection locked="0"/>
    </xf>
    <xf numFmtId="49" fontId="12" fillId="5" borderId="10" xfId="0" applyNumberFormat="1" applyFont="1" applyFill="1" applyBorder="1" applyAlignment="1" applyProtection="1">
      <alignment horizontal="center" vertical="top" wrapText="1"/>
      <protection locked="0"/>
    </xf>
    <xf numFmtId="4" fontId="12" fillId="5" borderId="10" xfId="0" applyNumberFormat="1" applyFont="1" applyFill="1" applyBorder="1" applyAlignment="1" applyProtection="1">
      <alignment horizontal="center" vertical="top" wrapText="1"/>
      <protection locked="0"/>
    </xf>
    <xf numFmtId="49" fontId="13" fillId="4" borderId="38" xfId="0" applyNumberFormat="1" applyFont="1" applyFill="1" applyBorder="1" applyAlignment="1" applyProtection="1">
      <alignment horizontal="right" vertical="top"/>
    </xf>
    <xf numFmtId="49" fontId="5" fillId="0" borderId="0" xfId="0" applyNumberFormat="1" applyFont="1" applyBorder="1" applyAlignment="1" applyProtection="1">
      <alignment horizontal="center" vertical="top" wrapText="1"/>
    </xf>
    <xf numFmtId="49" fontId="13" fillId="4" borderId="12" xfId="0" applyNumberFormat="1" applyFont="1" applyFill="1" applyBorder="1" applyAlignment="1" applyProtection="1">
      <alignment horizontal="center" vertical="top" wrapText="1"/>
    </xf>
    <xf numFmtId="49" fontId="13" fillId="4" borderId="13" xfId="0" applyNumberFormat="1" applyFont="1" applyFill="1" applyBorder="1" applyAlignment="1" applyProtection="1">
      <alignment horizontal="center" vertical="top" wrapText="1"/>
    </xf>
    <xf numFmtId="49" fontId="13" fillId="4" borderId="18" xfId="0" applyNumberFormat="1" applyFont="1" applyFill="1" applyBorder="1" applyAlignment="1" applyProtection="1">
      <alignment horizontal="center" vertical="top" wrapText="1"/>
    </xf>
    <xf numFmtId="49" fontId="13" fillId="4" borderId="14" xfId="0" applyNumberFormat="1" applyFont="1" applyFill="1" applyBorder="1" applyAlignment="1" applyProtection="1">
      <alignment horizontal="center" vertical="top" wrapText="1"/>
    </xf>
    <xf numFmtId="49" fontId="12" fillId="0" borderId="0" xfId="0" applyNumberFormat="1" applyFont="1" applyBorder="1" applyAlignment="1" applyProtection="1">
      <alignment horizontal="center" vertical="top" wrapText="1"/>
    </xf>
    <xf numFmtId="49" fontId="13" fillId="4" borderId="42" xfId="0" applyNumberFormat="1" applyFont="1" applyFill="1" applyBorder="1" applyAlignment="1" applyProtection="1">
      <alignment horizontal="center" vertical="top" wrapText="1"/>
    </xf>
    <xf numFmtId="49" fontId="13" fillId="4" borderId="4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Border="1" applyAlignment="1" applyProtection="1">
      <alignment horizontal="center" vertical="top" wrapText="1"/>
    </xf>
    <xf numFmtId="4" fontId="12" fillId="4" borderId="37" xfId="0" applyNumberFormat="1" applyFont="1" applyFill="1" applyBorder="1" applyAlignment="1" applyProtection="1">
      <alignment horizontal="center" vertical="top" wrapText="1"/>
    </xf>
    <xf numFmtId="49" fontId="12" fillId="0" borderId="0" xfId="0" applyNumberFormat="1" applyFont="1" applyFill="1" applyBorder="1" applyAlignment="1" applyProtection="1">
      <alignment horizontal="center" vertical="top" wrapText="1"/>
    </xf>
    <xf numFmtId="49" fontId="1" fillId="0" borderId="0" xfId="0" applyNumberFormat="1" applyFont="1" applyFill="1" applyBorder="1" applyAlignment="1" applyProtection="1">
      <alignment horizontal="center" vertical="top" wrapText="1"/>
    </xf>
    <xf numFmtId="49" fontId="11" fillId="0" borderId="0" xfId="0" applyNumberFormat="1" applyFont="1" applyFill="1" applyBorder="1" applyAlignment="1" applyProtection="1">
      <alignment horizontal="center" vertical="top" wrapText="1"/>
    </xf>
    <xf numFmtId="49" fontId="12" fillId="4" borderId="28" xfId="0" applyNumberFormat="1" applyFont="1" applyFill="1" applyBorder="1" applyAlignment="1" applyProtection="1">
      <alignment horizontal="center" vertical="top" wrapText="1"/>
    </xf>
    <xf numFmtId="49" fontId="12" fillId="4" borderId="29" xfId="0" applyNumberFormat="1" applyFont="1" applyFill="1" applyBorder="1" applyAlignment="1" applyProtection="1">
      <alignment horizontal="left" vertical="top" wrapText="1"/>
    </xf>
    <xf numFmtId="49" fontId="12" fillId="4" borderId="29" xfId="0" applyNumberFormat="1" applyFont="1" applyFill="1" applyBorder="1" applyAlignment="1" applyProtection="1">
      <alignment horizontal="center" vertical="top" wrapText="1"/>
    </xf>
    <xf numFmtId="4" fontId="13" fillId="4" borderId="30" xfId="0" applyNumberFormat="1" applyFont="1" applyFill="1" applyBorder="1" applyAlignment="1" applyProtection="1">
      <alignment horizontal="center" vertical="top" wrapText="1"/>
    </xf>
    <xf numFmtId="49" fontId="2" fillId="0" borderId="0" xfId="0" applyNumberFormat="1" applyFont="1" applyBorder="1" applyAlignment="1" applyProtection="1">
      <alignment horizontal="center" vertical="top" wrapText="1"/>
    </xf>
    <xf numFmtId="49" fontId="12" fillId="0" borderId="9" xfId="0" applyNumberFormat="1" applyFont="1" applyFill="1" applyBorder="1" applyAlignment="1" applyProtection="1">
      <alignment horizontal="center" vertical="top" wrapText="1"/>
      <protection locked="0"/>
    </xf>
    <xf numFmtId="3" fontId="12" fillId="0" borderId="10" xfId="0" applyNumberFormat="1" applyFont="1" applyFill="1" applyBorder="1" applyAlignment="1" applyProtection="1">
      <alignment horizontal="center" vertical="top" wrapText="1"/>
      <protection locked="0"/>
    </xf>
    <xf numFmtId="4" fontId="12" fillId="7" borderId="19" xfId="0" applyNumberFormat="1" applyFont="1" applyFill="1" applyBorder="1" applyAlignment="1" applyProtection="1">
      <alignment horizontal="center" vertical="top" wrapText="1"/>
    </xf>
    <xf numFmtId="4" fontId="12" fillId="7" borderId="10" xfId="0" applyNumberFormat="1" applyFont="1" applyFill="1" applyBorder="1" applyAlignment="1" applyProtection="1">
      <alignment horizontal="center" vertical="top" wrapText="1"/>
    </xf>
    <xf numFmtId="49" fontId="12" fillId="7" borderId="43" xfId="0" applyNumberFormat="1" applyFont="1" applyFill="1" applyBorder="1" applyAlignment="1" applyProtection="1">
      <alignment horizontal="center" vertical="top" wrapText="1"/>
    </xf>
    <xf numFmtId="49" fontId="12" fillId="7" borderId="6" xfId="0" applyNumberFormat="1" applyFont="1" applyFill="1" applyBorder="1" applyAlignment="1" applyProtection="1">
      <alignment horizontal="left" vertical="top" wrapText="1"/>
    </xf>
    <xf numFmtId="49" fontId="12" fillId="7" borderId="44" xfId="0" applyNumberFormat="1" applyFont="1" applyFill="1" applyBorder="1" applyAlignment="1" applyProtection="1">
      <alignment horizontal="center" vertical="top" wrapText="1"/>
    </xf>
    <xf numFmtId="49" fontId="12" fillId="7" borderId="10" xfId="0" applyNumberFormat="1" applyFont="1" applyFill="1" applyBorder="1" applyAlignment="1" applyProtection="1">
      <alignment horizontal="left" vertical="top" wrapText="1"/>
    </xf>
    <xf numFmtId="49" fontId="12" fillId="7" borderId="6" xfId="0" applyNumberFormat="1" applyFont="1" applyFill="1" applyBorder="1" applyAlignment="1" applyProtection="1">
      <alignment horizontal="center" vertical="top" wrapText="1"/>
    </xf>
    <xf numFmtId="4" fontId="12" fillId="7" borderId="6" xfId="0" applyNumberFormat="1" applyFont="1" applyFill="1" applyBorder="1" applyAlignment="1" applyProtection="1">
      <alignment horizontal="center" vertical="top" wrapText="1"/>
    </xf>
    <xf numFmtId="49" fontId="12" fillId="7" borderId="10" xfId="0" applyNumberFormat="1" applyFont="1" applyFill="1" applyBorder="1" applyAlignment="1" applyProtection="1">
      <alignment horizontal="center" vertical="top" wrapText="1"/>
    </xf>
    <xf numFmtId="3" fontId="12" fillId="7" borderId="6" xfId="0" applyNumberFormat="1" applyFont="1" applyFill="1" applyBorder="1" applyAlignment="1" applyProtection="1">
      <alignment horizontal="center" vertical="top" wrapText="1"/>
    </xf>
    <xf numFmtId="3" fontId="12" fillId="7" borderId="10" xfId="0" applyNumberFormat="1" applyFont="1" applyFill="1" applyBorder="1" applyAlignment="1" applyProtection="1">
      <alignment horizontal="center" vertical="top" wrapText="1"/>
    </xf>
    <xf numFmtId="4" fontId="12" fillId="7" borderId="20" xfId="0" applyNumberFormat="1" applyFont="1" applyFill="1" applyBorder="1" applyAlignment="1" applyProtection="1">
      <alignment horizontal="center" vertical="top" wrapText="1"/>
    </xf>
    <xf numFmtId="9" fontId="12" fillId="5" borderId="46" xfId="0" applyNumberFormat="1" applyFont="1" applyFill="1" applyBorder="1" applyAlignment="1" applyProtection="1">
      <alignment horizontal="center" vertical="top"/>
    </xf>
    <xf numFmtId="49" fontId="7" fillId="3" borderId="50" xfId="0" applyNumberFormat="1" applyFont="1" applyFill="1" applyBorder="1" applyAlignment="1" applyProtection="1">
      <alignment horizontal="center" vertical="top" wrapText="1"/>
    </xf>
    <xf numFmtId="49" fontId="7" fillId="3" borderId="51" xfId="0" applyNumberFormat="1" applyFont="1" applyFill="1" applyBorder="1" applyAlignment="1" applyProtection="1">
      <alignment horizontal="center" vertical="top" wrapText="1"/>
    </xf>
    <xf numFmtId="49" fontId="7" fillId="3" borderId="52" xfId="0" applyNumberFormat="1" applyFont="1" applyFill="1" applyBorder="1" applyAlignment="1" applyProtection="1">
      <alignment horizontal="center" vertical="top" wrapText="1"/>
    </xf>
    <xf numFmtId="49" fontId="10" fillId="3" borderId="53" xfId="0" applyNumberFormat="1" applyFont="1" applyFill="1" applyBorder="1" applyAlignment="1" applyProtection="1">
      <alignment horizontal="center" vertical="top" wrapText="1"/>
    </xf>
    <xf numFmtId="49" fontId="12" fillId="4" borderId="36" xfId="0" applyNumberFormat="1" applyFont="1" applyFill="1" applyBorder="1" applyAlignment="1" applyProtection="1">
      <alignment horizontal="right" vertical="top" wrapText="1"/>
    </xf>
    <xf numFmtId="49" fontId="12" fillId="4" borderId="35" xfId="0" applyNumberFormat="1" applyFont="1" applyFill="1" applyBorder="1" applyAlignment="1" applyProtection="1">
      <alignment horizontal="right" vertical="top" wrapText="1"/>
    </xf>
    <xf numFmtId="49" fontId="9" fillId="6" borderId="23" xfId="0" applyNumberFormat="1" applyFont="1" applyFill="1" applyBorder="1" applyAlignment="1" applyProtection="1">
      <alignment horizontal="left" vertical="top" wrapText="1"/>
    </xf>
    <xf numFmtId="49" fontId="8" fillId="2" borderId="39" xfId="0" applyNumberFormat="1" applyFont="1" applyFill="1" applyBorder="1" applyAlignment="1" applyProtection="1">
      <alignment horizontal="center" vertical="top" wrapText="1"/>
    </xf>
    <xf numFmtId="49" fontId="8" fillId="2" borderId="40" xfId="0" applyNumberFormat="1" applyFont="1" applyFill="1" applyBorder="1" applyAlignment="1" applyProtection="1">
      <alignment horizontal="center" vertical="top" wrapText="1"/>
    </xf>
    <xf numFmtId="49" fontId="8" fillId="2" borderId="41" xfId="0" applyNumberFormat="1" applyFont="1" applyFill="1" applyBorder="1" applyAlignment="1" applyProtection="1">
      <alignment horizontal="center" vertical="top" wrapText="1"/>
    </xf>
    <xf numFmtId="164" fontId="12" fillId="7" borderId="7" xfId="0" applyNumberFormat="1" applyFont="1" applyFill="1" applyBorder="1" applyAlignment="1" applyProtection="1">
      <alignment horizontal="center" vertical="top" wrapText="1"/>
    </xf>
    <xf numFmtId="164" fontId="12" fillId="7" borderId="9" xfId="0" applyNumberFormat="1" applyFont="1" applyFill="1" applyBorder="1" applyAlignment="1" applyProtection="1">
      <alignment horizontal="center" vertical="top" wrapText="1"/>
    </xf>
    <xf numFmtId="0" fontId="14" fillId="0" borderId="0" xfId="0" applyFont="1" applyBorder="1" applyAlignment="1">
      <alignment horizontal="center" vertical="top" wrapText="1"/>
    </xf>
    <xf numFmtId="0" fontId="14" fillId="0" borderId="0" xfId="0" applyFont="1" applyBorder="1" applyAlignment="1">
      <alignment horizontal="center" vertical="top"/>
    </xf>
    <xf numFmtId="0" fontId="3" fillId="0" borderId="5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4" fontId="1" fillId="3" borderId="21" xfId="0" applyNumberFormat="1" applyFont="1" applyFill="1" applyBorder="1" applyAlignment="1" applyProtection="1">
      <alignment horizontal="center" vertical="top" wrapText="1"/>
    </xf>
    <xf numFmtId="4" fontId="1" fillId="3" borderId="22" xfId="0" applyNumberFormat="1" applyFont="1" applyFill="1" applyBorder="1" applyAlignment="1" applyProtection="1">
      <alignment horizontal="center" vertical="top" wrapText="1"/>
    </xf>
    <xf numFmtId="4" fontId="1" fillId="3" borderId="1" xfId="0" applyNumberFormat="1" applyFont="1" applyFill="1" applyBorder="1" applyAlignment="1" applyProtection="1">
      <alignment horizontal="center" vertical="top" wrapText="1"/>
    </xf>
    <xf numFmtId="4" fontId="1" fillId="3" borderId="3" xfId="0" applyNumberFormat="1" applyFont="1" applyFill="1" applyBorder="1" applyAlignment="1" applyProtection="1">
      <alignment horizontal="center" vertical="top" wrapText="1"/>
    </xf>
    <xf numFmtId="49" fontId="8" fillId="2" borderId="15" xfId="0" applyNumberFormat="1" applyFont="1" applyFill="1" applyBorder="1" applyAlignment="1" applyProtection="1">
      <alignment horizontal="center" vertical="top" wrapText="1"/>
    </xf>
    <xf numFmtId="49" fontId="8" fillId="2" borderId="16" xfId="0" applyNumberFormat="1" applyFont="1" applyFill="1" applyBorder="1" applyAlignment="1" applyProtection="1">
      <alignment horizontal="center" vertical="top" wrapText="1"/>
    </xf>
    <xf numFmtId="49" fontId="8" fillId="2" borderId="31" xfId="0" applyNumberFormat="1" applyFont="1" applyFill="1" applyBorder="1" applyAlignment="1" applyProtection="1">
      <alignment horizontal="center" vertical="top" wrapText="1"/>
    </xf>
    <xf numFmtId="49" fontId="8" fillId="2" borderId="17" xfId="0" applyNumberFormat="1" applyFont="1" applyFill="1" applyBorder="1" applyAlignment="1" applyProtection="1">
      <alignment horizontal="center" vertical="top" wrapText="1"/>
    </xf>
    <xf numFmtId="0" fontId="11" fillId="3" borderId="2" xfId="0" applyFont="1" applyFill="1" applyBorder="1" applyAlignment="1" applyProtection="1">
      <alignment horizontal="center" vertical="top" wrapText="1"/>
    </xf>
    <xf numFmtId="0" fontId="11" fillId="3" borderId="4" xfId="0" applyFont="1" applyFill="1" applyBorder="1" applyAlignment="1" applyProtection="1">
      <alignment horizontal="center" vertical="top" wrapText="1"/>
    </xf>
    <xf numFmtId="4" fontId="13" fillId="7" borderId="8" xfId="0" applyNumberFormat="1" applyFont="1" applyFill="1" applyBorder="1" applyAlignment="1" applyProtection="1">
      <alignment horizontal="center" vertical="top" wrapText="1"/>
    </xf>
    <xf numFmtId="4" fontId="13" fillId="7" borderId="11" xfId="0" applyNumberFormat="1" applyFont="1" applyFill="1" applyBorder="1" applyAlignment="1" applyProtection="1">
      <alignment horizontal="center" vertical="top" wrapText="1"/>
    </xf>
    <xf numFmtId="4" fontId="12" fillId="7" borderId="32" xfId="0" applyNumberFormat="1" applyFont="1" applyFill="1" applyBorder="1" applyAlignment="1" applyProtection="1">
      <alignment horizontal="center" vertical="top" wrapText="1"/>
    </xf>
    <xf numFmtId="4" fontId="12" fillId="7" borderId="33" xfId="0" applyNumberFormat="1" applyFont="1" applyFill="1" applyBorder="1" applyAlignment="1" applyProtection="1">
      <alignment horizontal="center" vertical="top" wrapText="1"/>
    </xf>
    <xf numFmtId="4" fontId="12" fillId="7" borderId="34" xfId="0" applyNumberFormat="1" applyFont="1" applyFill="1" applyBorder="1" applyAlignment="1" applyProtection="1">
      <alignment horizontal="center" vertical="top" wrapText="1"/>
    </xf>
    <xf numFmtId="4" fontId="1" fillId="3" borderId="47" xfId="0" applyNumberFormat="1" applyFont="1" applyFill="1" applyBorder="1" applyAlignment="1" applyProtection="1">
      <alignment horizontal="center" vertical="top" wrapText="1"/>
    </xf>
    <xf numFmtId="4" fontId="1" fillId="3" borderId="48" xfId="0" applyNumberFormat="1" applyFont="1" applyFill="1" applyBorder="1" applyAlignment="1" applyProtection="1">
      <alignment horizontal="center" vertical="top" wrapText="1"/>
    </xf>
    <xf numFmtId="4" fontId="1" fillId="3" borderId="49" xfId="0" applyNumberFormat="1" applyFont="1" applyFill="1" applyBorder="1" applyAlignment="1" applyProtection="1">
      <alignment horizontal="center" vertical="top" wrapText="1"/>
    </xf>
  </cellXfs>
  <cellStyles count="1">
    <cellStyle name="Обычный" xfId="0" builtinId="0"/>
  </cellStyles>
  <dxfs count="3">
    <dxf>
      <fill>
        <patternFill>
          <bgColor rgb="FFFF0000"/>
        </patternFill>
      </fill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Radio" firstButton="1" fmlaLink="$C$7" lockText="1" noThreeD="1"/>
</file>

<file path=xl/ctrlProps/ctrlProp2.xml><?xml version="1.0" encoding="utf-8"?>
<formControlPr xmlns="http://schemas.microsoft.com/office/spreadsheetml/2009/9/main" objectType="Radio" checked="Checked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419100</xdr:colOff>
          <xdr:row>4</xdr:row>
          <xdr:rowOff>257175</xdr:rowOff>
        </xdr:from>
        <xdr:to>
          <xdr:col>2</xdr:col>
          <xdr:colOff>723900</xdr:colOff>
          <xdr:row>4</xdr:row>
          <xdr:rowOff>466725</xdr:rowOff>
        </xdr:to>
        <xdr:sp macro="" textlink="">
          <xdr:nvSpPr>
            <xdr:cNvPr id="1028" name="Option Button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419100</xdr:colOff>
          <xdr:row>5</xdr:row>
          <xdr:rowOff>257175</xdr:rowOff>
        </xdr:from>
        <xdr:to>
          <xdr:col>2</xdr:col>
          <xdr:colOff>723900</xdr:colOff>
          <xdr:row>5</xdr:row>
          <xdr:rowOff>466725</xdr:rowOff>
        </xdr:to>
        <xdr:sp macro="" textlink="">
          <xdr:nvSpPr>
            <xdr:cNvPr id="1029" name="Option Button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24"/>
  <sheetViews>
    <sheetView showGridLines="0" tabSelected="1" zoomScale="85" zoomScaleNormal="85" workbookViewId="0">
      <selection activeCell="K5" sqref="K5:S5"/>
    </sheetView>
  </sheetViews>
  <sheetFormatPr defaultColWidth="9.140625" defaultRowHeight="12.75" x14ac:dyDescent="0.25"/>
  <cols>
    <col min="1" max="1" width="1.7109375" style="1" customWidth="1"/>
    <col min="2" max="2" width="8.7109375" style="1" customWidth="1"/>
    <col min="3" max="3" width="25.7109375" style="1" customWidth="1"/>
    <col min="4" max="4" width="8.7109375" style="1" customWidth="1"/>
    <col min="5" max="5" width="17.7109375" style="1" customWidth="1"/>
    <col min="6" max="6" width="8.7109375" style="1" customWidth="1"/>
    <col min="7" max="8" width="17.7109375" style="1" customWidth="1"/>
    <col min="9" max="9" width="0.85546875" style="1" customWidth="1"/>
    <col min="10" max="10" width="8.7109375" style="1" customWidth="1"/>
    <col min="11" max="11" width="25.7109375" style="1" customWidth="1"/>
    <col min="12" max="12" width="17.7109375" style="1" customWidth="1"/>
    <col min="13" max="13" width="23.140625" style="1" customWidth="1"/>
    <col min="14" max="14" width="8.7109375" style="1" customWidth="1"/>
    <col min="15" max="16" width="17.7109375" style="1" customWidth="1"/>
    <col min="17" max="17" width="8.7109375" style="1" customWidth="1"/>
    <col min="18" max="19" width="17.7109375" style="1" customWidth="1"/>
    <col min="20" max="20" width="0.85546875" style="1" customWidth="1"/>
    <col min="21" max="22" width="17.7109375" style="1" customWidth="1"/>
    <col min="23" max="23" width="8.7109375" style="1" customWidth="1"/>
    <col min="24" max="29" width="17.7109375" style="1" customWidth="1"/>
    <col min="30" max="30" width="23.85546875" style="1" customWidth="1"/>
    <col min="31" max="31" width="20.7109375" style="1" customWidth="1"/>
    <col min="32" max="32" width="1.7109375" style="1" customWidth="1"/>
    <col min="33" max="16384" width="9.140625" style="1"/>
  </cols>
  <sheetData>
    <row r="1" spans="1:32" x14ac:dyDescent="0.25">
      <c r="A1" s="3"/>
      <c r="B1" s="5"/>
      <c r="C1" s="4"/>
      <c r="D1" s="4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6"/>
    </row>
    <row r="2" spans="1:32" ht="77.25" customHeight="1" x14ac:dyDescent="0.25">
      <c r="A2" s="7"/>
      <c r="B2" s="9"/>
      <c r="C2" s="68" t="s">
        <v>46</v>
      </c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  <c r="AE2" s="69"/>
      <c r="AF2" s="8"/>
    </row>
    <row r="3" spans="1:32" x14ac:dyDescent="0.25">
      <c r="A3" s="7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8"/>
    </row>
    <row r="4" spans="1:32" ht="126.75" customHeight="1" x14ac:dyDescent="0.25">
      <c r="A4" s="7"/>
      <c r="B4" s="9"/>
      <c r="C4" s="72" t="s">
        <v>17</v>
      </c>
      <c r="D4" s="72"/>
      <c r="E4" s="72"/>
      <c r="F4" s="72"/>
      <c r="G4" s="72"/>
      <c r="H4" s="72"/>
      <c r="I4" s="9"/>
      <c r="J4" s="9"/>
      <c r="K4" s="75" t="s">
        <v>47</v>
      </c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75"/>
      <c r="Y4" s="9"/>
      <c r="Z4" s="9"/>
      <c r="AA4" s="9"/>
      <c r="AB4" s="9"/>
      <c r="AC4" s="9"/>
      <c r="AD4" s="9"/>
      <c r="AE4" s="9"/>
      <c r="AF4" s="8"/>
    </row>
    <row r="5" spans="1:32" ht="135" customHeight="1" x14ac:dyDescent="0.25">
      <c r="A5" s="7"/>
      <c r="B5" s="9"/>
      <c r="C5" s="2"/>
      <c r="D5" s="2"/>
      <c r="E5" s="70" t="s">
        <v>41</v>
      </c>
      <c r="F5" s="70"/>
      <c r="G5" s="70"/>
      <c r="H5" s="70"/>
      <c r="I5" s="9"/>
      <c r="J5" s="9"/>
      <c r="K5" s="73" t="str">
        <f>_xlfn.CONCAT(
"Оценка ""российской"" заявки (стоимость российской продукции в заявке 50% и более) по стоимостным критериям",CHAR(10),
"производится по предложенной в такой заявке цене договора, сниженной на 15%, т.е. по цене: ",FIXED(ROUND(S11-S11*15%,2),2,FALSE),CHAR(10),
"(при этом договор с победителем закупки заключается по цене договора, предложенной в его заявке,",CHAR(10),
"т.е. если победителем закупки признана данная заявка, то по цене: ",FIXED(ROUND(S11,2),2,FALSE),")",CHAR(10),
CHAR(10),
"Если в ""российской"" заявке (стоимость российской продукции в заявке 50% и более) стоимость продукции,",CHAR(10),
"включенной в Единый реестр российской радиоэлектронной продукции и/или Единый реестр российских программ, 50% и более,",CHAR(10),
"оценка по стоимостным критериям производится по предложенной в заявке цене договора, сниженной на 30%, т.е. по цене: ",FIXED(ROUND(S11-S11*30%,2),2,FALSE),CHAR(10),
"(при этом договор с победителем закупки заключается по цене договора, предложенной в его заявке,",CHAR(10),
"т.е. если победителем закупки признана данная заявка, то по цене: ",FIXED(ROUND(S11,2),2,FALSE),")"
)</f>
        <v>Оценка "российской" заявки (стоимость российской продукции в заявке 50% и более) по стоимостным критериям
производится по предложенной в такой заявке цене договора, сниженной на 15%, т.е. по цене: 5 481,58
(при этом договор с победителем закупки заключается по цене договора, предложенной в его заявке,
т.е. если победителем закупки признана данная заявка, то по цене: 6 448,92)
Если в "российской" заявке (стоимость российской продукции в заявке 50% и более) стоимость продукции,
включенной в Единый реестр российской радиоэлектронной продукции и/или Единый реестр российских программ, 50% и более,
оценка по стоимостным критериям производится по предложенной в заявке цене договора, сниженной на 30%, т.е. по цене: 4 514,24
(при этом договор с победителем закупки заключается по цене договора, предложенной в его заявке,
т.е. если победителем закупки признана данная заявка, то по цене: 6 448,92)</v>
      </c>
      <c r="L5" s="73"/>
      <c r="M5" s="73"/>
      <c r="N5" s="73"/>
      <c r="O5" s="73"/>
      <c r="P5" s="73"/>
      <c r="Q5" s="73"/>
      <c r="R5" s="73"/>
      <c r="S5" s="73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8"/>
    </row>
    <row r="6" spans="1:32" ht="170.25" customHeight="1" x14ac:dyDescent="0.25">
      <c r="A6" s="7"/>
      <c r="B6" s="9"/>
      <c r="C6" s="9"/>
      <c r="D6" s="9"/>
      <c r="E6" s="71" t="s">
        <v>42</v>
      </c>
      <c r="F6" s="71"/>
      <c r="G6" s="71"/>
      <c r="H6" s="71"/>
      <c r="I6" s="9"/>
      <c r="J6" s="9"/>
      <c r="K6" s="74" t="str">
        <f>_xlfn.CONCAT(
"Договор с победителем закупки, подавшим ""иностранную"" заявку (стоимость иностранной продукции более 50%),",CHAR(10),
"заключается по цене, сниженной на 15% от предложенной им цены договора,",CHAR(10),
"т.е. если победителем закупки признана данная заявка, то по цене: ",FIXED(ROUND(S11-S11*15%,2),2,FALSE),CHAR(10),
"(в случае, если цена была снижена до нуля, то договор заключается по цене, увеличенной на 15% от предложенной им цены договора,",CHAR(10),
"т.е. если победителем закупки признана данная заявка, то по цене: ",FIXED(ROUND(S11+S11*15%,2),2,FALSE),")",CHAR(10),
CHAR(10),
"Договор с победителем закупки, подавшим ""иностранную"" заявку (стоимость иностранной продукции более 50%),",CHAR(10),
"при условии наличия в закупке иных заявок, в которых стоимость продукции, включенной в Единый реестр российской радиоэлектронной продукции и/или Единый реестр российских программ, 50% и более,",CHAR(10),
"заключается по цене, сниженной на 30% от предложенной им цены договора,",CHAR(10),
"т.е. если победителем закупки признана данная заявка, то по цене: ",FIXED(ROUND(S11-S11*30%,2),2,FALSE),CHAR(10),
"(в случае, если цена была снижена до нуля, то договор заключается по цене, увеличенной на 30% от предложенной им цены договора,",CHAR(10),
"т.е. если победителем закупки признана данная заявка, то по цене: ",FIXED(ROUND(S11+S11*30%,2),2,FALSE),")"
)</f>
        <v>Договор с победителем закупки, подавшим "иностранную" заявку (стоимость иностранной продукции более 50%),
заключается по цене, сниженной на 15% от предложенной им цены договора,
т.е. если победителем закупки признана данная заявка, то по цене: 5 481,58
(в случае, если цена была снижена до нуля, то договор заключается по цене, увеличенной на 15% от предложенной им цены договора,
т.е. если победителем закупки признана данная заявка, то по цене: 7 416,26)
Договор с победителем закупки, подавшим "иностранную" заявку (стоимость иностранной продукции более 50%),
при условии наличия в закупке иных заявок, в которых стоимость продукции, включенной в Единый реестр российской радиоэлектронной продукции и/или Единый реестр российских программ, 50% и более,
заключается по цене, сниженной на 30% от предложенной им цены договора,
т.е. если победителем закупки признана данная заявка, то по цене: 4 514,24
(в случае, если цена была снижена до нуля, то договор заключается по цене, увеличенной на 30% от предложенной им цены договора,
т.е. если победителем закупки признана данная заявка, то по цене: 8 383,60)</v>
      </c>
      <c r="L6" s="74"/>
      <c r="M6" s="74"/>
      <c r="N6" s="74"/>
      <c r="O6" s="74"/>
      <c r="P6" s="74"/>
      <c r="Q6" s="74"/>
      <c r="R6" s="74"/>
      <c r="S6" s="74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8"/>
    </row>
    <row r="7" spans="1:32" hidden="1" x14ac:dyDescent="0.25">
      <c r="A7" s="7"/>
      <c r="B7" s="9"/>
      <c r="C7" s="13">
        <v>2</v>
      </c>
      <c r="D7" s="13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8"/>
    </row>
    <row r="8" spans="1:32" ht="9.9499999999999993" customHeight="1" thickBot="1" x14ac:dyDescent="0.3">
      <c r="A8" s="7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8"/>
    </row>
    <row r="9" spans="1:32" ht="50.25" customHeight="1" thickBot="1" x14ac:dyDescent="0.3">
      <c r="A9" s="7"/>
      <c r="B9" s="80" t="s">
        <v>20</v>
      </c>
      <c r="C9" s="81"/>
      <c r="D9" s="81"/>
      <c r="E9" s="81"/>
      <c r="F9" s="81"/>
      <c r="G9" s="82"/>
      <c r="H9" s="83"/>
      <c r="I9" s="23"/>
      <c r="J9" s="63" t="s">
        <v>28</v>
      </c>
      <c r="K9" s="64"/>
      <c r="L9" s="64"/>
      <c r="M9" s="64"/>
      <c r="N9" s="64"/>
      <c r="O9" s="64"/>
      <c r="P9" s="64"/>
      <c r="Q9" s="64"/>
      <c r="R9" s="64"/>
      <c r="S9" s="65"/>
      <c r="T9" s="23"/>
      <c r="U9" s="80" t="s">
        <v>44</v>
      </c>
      <c r="V9" s="81"/>
      <c r="W9" s="81"/>
      <c r="X9" s="81"/>
      <c r="Y9" s="81"/>
      <c r="Z9" s="81"/>
      <c r="AA9" s="81"/>
      <c r="AB9" s="81"/>
      <c r="AC9" s="81"/>
      <c r="AD9" s="82"/>
      <c r="AE9" s="83"/>
      <c r="AF9" s="8"/>
    </row>
    <row r="10" spans="1:32" ht="132" customHeight="1" x14ac:dyDescent="0.25">
      <c r="A10" s="7"/>
      <c r="B10" s="24" t="s">
        <v>19</v>
      </c>
      <c r="C10" s="25" t="s">
        <v>9</v>
      </c>
      <c r="D10" s="25" t="s">
        <v>21</v>
      </c>
      <c r="E10" s="25" t="s">
        <v>23</v>
      </c>
      <c r="F10" s="25" t="s">
        <v>24</v>
      </c>
      <c r="G10" s="26" t="s">
        <v>25</v>
      </c>
      <c r="H10" s="27" t="s">
        <v>26</v>
      </c>
      <c r="I10" s="28"/>
      <c r="J10" s="29" t="s">
        <v>19</v>
      </c>
      <c r="K10" s="30" t="s">
        <v>10</v>
      </c>
      <c r="L10" s="25" t="s">
        <v>12</v>
      </c>
      <c r="M10" s="25" t="s">
        <v>43</v>
      </c>
      <c r="N10" s="25" t="s">
        <v>21</v>
      </c>
      <c r="O10" s="25" t="s">
        <v>23</v>
      </c>
      <c r="P10" s="25" t="s">
        <v>11</v>
      </c>
      <c r="Q10" s="25" t="s">
        <v>24</v>
      </c>
      <c r="R10" s="26" t="s">
        <v>29</v>
      </c>
      <c r="S10" s="27" t="s">
        <v>30</v>
      </c>
      <c r="T10" s="28"/>
      <c r="U10" s="24" t="s">
        <v>13</v>
      </c>
      <c r="V10" s="25" t="s">
        <v>31</v>
      </c>
      <c r="W10" s="25" t="s">
        <v>24</v>
      </c>
      <c r="X10" s="25" t="s">
        <v>29</v>
      </c>
      <c r="Y10" s="26" t="s">
        <v>32</v>
      </c>
      <c r="Z10" s="26" t="s">
        <v>40</v>
      </c>
      <c r="AA10" s="26" t="s">
        <v>37</v>
      </c>
      <c r="AB10" s="56" t="s">
        <v>38</v>
      </c>
      <c r="AC10" s="57" t="s">
        <v>39</v>
      </c>
      <c r="AD10" s="58" t="s">
        <v>45</v>
      </c>
      <c r="AE10" s="59" t="s">
        <v>16</v>
      </c>
      <c r="AF10" s="8"/>
    </row>
    <row r="11" spans="1:32" ht="20.100000000000001" customHeight="1" x14ac:dyDescent="0.25">
      <c r="A11" s="7"/>
      <c r="B11" s="14">
        <v>1</v>
      </c>
      <c r="C11" s="15" t="s">
        <v>0</v>
      </c>
      <c r="D11" s="16" t="s">
        <v>22</v>
      </c>
      <c r="E11" s="17">
        <v>100</v>
      </c>
      <c r="F11" s="18">
        <v>2</v>
      </c>
      <c r="G11" s="43">
        <f>E11*F11</f>
        <v>200</v>
      </c>
      <c r="H11" s="86">
        <f>SUM(G11:G20)</f>
        <v>9000</v>
      </c>
      <c r="I11" s="31"/>
      <c r="J11" s="45">
        <f>B11</f>
        <v>1</v>
      </c>
      <c r="K11" s="46" t="str">
        <f>C11</f>
        <v>Продукция 1</v>
      </c>
      <c r="L11" s="15" t="s">
        <v>14</v>
      </c>
      <c r="M11" s="15" t="s">
        <v>34</v>
      </c>
      <c r="N11" s="49" t="str">
        <f>D11</f>
        <v>шт.</v>
      </c>
      <c r="O11" s="50">
        <f>E11</f>
        <v>100</v>
      </c>
      <c r="P11" s="17">
        <v>81.459999999999994</v>
      </c>
      <c r="Q11" s="52">
        <f>F11</f>
        <v>2</v>
      </c>
      <c r="R11" s="43">
        <f>P11*Q11</f>
        <v>162.91999999999999</v>
      </c>
      <c r="S11" s="86">
        <f>SUM(R11:R20)</f>
        <v>6448.92</v>
      </c>
      <c r="T11" s="31"/>
      <c r="U11" s="66">
        <f>ROUND(S11/H11,4)</f>
        <v>0.71650000000000003</v>
      </c>
      <c r="V11" s="50">
        <f>ROUND(E11*$U$11,2)</f>
        <v>71.650000000000006</v>
      </c>
      <c r="W11" s="52">
        <f t="shared" ref="W11:W20" si="0">F11</f>
        <v>2</v>
      </c>
      <c r="X11" s="50">
        <f>V11*W11</f>
        <v>143.30000000000001</v>
      </c>
      <c r="Y11" s="88">
        <f>SUM(X11:X20)</f>
        <v>6448.5200000000013</v>
      </c>
      <c r="Z11" s="43">
        <f>ROUND((X11*100)/$Y$11,2)</f>
        <v>2.2200000000000002</v>
      </c>
      <c r="AA11" s="43">
        <f t="shared" ref="AA11:AA20" si="1">IF(IF(M11="Да",X11,0)*100/$Y$11=0,"",ROUND(IF(M11="Да",X11,0)*100/$Y$11,2))</f>
        <v>2.2200000000000002</v>
      </c>
      <c r="AB11" s="76">
        <f>SUMIF(L11:L20,"Российская",Z11:Z20)</f>
        <v>56.66</v>
      </c>
      <c r="AC11" s="78">
        <f>SUMIF(L11:L20,"Иностранная",Z11:Z20)</f>
        <v>43.34</v>
      </c>
      <c r="AD11" s="91">
        <f>SUM(AA11:AA20)</f>
        <v>50</v>
      </c>
      <c r="AE11" s="84" t="str">
        <f xml:space="preserve">
IF(AND(СпособЗакупки=1,AB11&lt;AD11),"Ошибка в вводе данных",
IF(AND(СпособЗакупки=1,AB11&lt;50,AD11&lt;50),"Приоритет НЕ предоставляется (доля российской продукции менее 50%)",
IF(AND(СпособЗакупки=1,AD11&gt;=50),"Приоритет в размере 30% предоставляется при оценке и сопоставлении заявок (доля российской продукции и продукции, включенной в ЕРРРП и/или ЕРРП, 50% и более)",
IF(AND(СпособЗакупки=1,AB11&gt;=50),"Приоритет в размере 15% предоставляется при оценке и сопоставлении заявок (доля российской продукции 50% и более)",
IF(AND(СпособЗакупки=2,AB11&lt;AD11),"Ошибка в вводе данных",
IF(AND(СпособЗакупки=2,AB11&gt;=50),"Цена договора не снижается (доля российской продукции 50% и более)",
IF(AND(СпособЗакупки=2,AB11&lt;50),"Цена договора снижается (доля иностранной продукции более 50%) на 15% либо 30%, в зависимости от наличия в закупке заявок с продукцией, включенной в ЕРРРП и/или ЕРРП, с долей такой продукции 50% и более"
)))))))</f>
        <v>Цена договора не снижается (доля российской продукции 50% и более)</v>
      </c>
      <c r="AF11" s="8"/>
    </row>
    <row r="12" spans="1:32" ht="20.100000000000001" customHeight="1" x14ac:dyDescent="0.25">
      <c r="A12" s="7"/>
      <c r="B12" s="14">
        <v>2</v>
      </c>
      <c r="C12" s="15" t="s">
        <v>1</v>
      </c>
      <c r="D12" s="16" t="s">
        <v>22</v>
      </c>
      <c r="E12" s="17">
        <v>250</v>
      </c>
      <c r="F12" s="18">
        <v>2</v>
      </c>
      <c r="G12" s="43">
        <f t="shared" ref="G12:G19" si="2">E12*F12</f>
        <v>500</v>
      </c>
      <c r="H12" s="86"/>
      <c r="I12" s="31"/>
      <c r="J12" s="45">
        <f>B12</f>
        <v>2</v>
      </c>
      <c r="K12" s="46" t="str">
        <f t="shared" ref="K12:K20" si="3">C12</f>
        <v>Продукция 2</v>
      </c>
      <c r="L12" s="15" t="s">
        <v>15</v>
      </c>
      <c r="M12" s="15" t="s">
        <v>35</v>
      </c>
      <c r="N12" s="49" t="str">
        <f>D12</f>
        <v>шт.</v>
      </c>
      <c r="O12" s="50">
        <f t="shared" ref="O12:O19" si="4">E12</f>
        <v>250</v>
      </c>
      <c r="P12" s="17">
        <v>235</v>
      </c>
      <c r="Q12" s="52">
        <f t="shared" ref="Q12:Q20" si="5">F12</f>
        <v>2</v>
      </c>
      <c r="R12" s="43">
        <f t="shared" ref="R12:R19" si="6">P12*Q12</f>
        <v>470</v>
      </c>
      <c r="S12" s="86"/>
      <c r="T12" s="31"/>
      <c r="U12" s="66"/>
      <c r="V12" s="50">
        <f t="shared" ref="V12:V20" si="7">ROUND(E12*$U$11,2)</f>
        <v>179.13</v>
      </c>
      <c r="W12" s="52">
        <f t="shared" si="0"/>
        <v>2</v>
      </c>
      <c r="X12" s="50">
        <f t="shared" ref="X12:X20" si="8">V12*W12</f>
        <v>358.26</v>
      </c>
      <c r="Y12" s="89"/>
      <c r="Z12" s="43">
        <f t="shared" ref="Z12:Z19" si="9">ROUND((X12*100)/$Y$11,2)</f>
        <v>5.56</v>
      </c>
      <c r="AA12" s="43" t="str">
        <f t="shared" si="1"/>
        <v/>
      </c>
      <c r="AB12" s="76"/>
      <c r="AC12" s="78"/>
      <c r="AD12" s="92"/>
      <c r="AE12" s="84"/>
      <c r="AF12" s="8"/>
    </row>
    <row r="13" spans="1:32" ht="20.100000000000001" customHeight="1" x14ac:dyDescent="0.25">
      <c r="A13" s="7"/>
      <c r="B13" s="14">
        <v>3</v>
      </c>
      <c r="C13" s="15" t="s">
        <v>2</v>
      </c>
      <c r="D13" s="16" t="s">
        <v>22</v>
      </c>
      <c r="E13" s="17">
        <v>300</v>
      </c>
      <c r="F13" s="18">
        <v>4</v>
      </c>
      <c r="G13" s="43">
        <f t="shared" si="2"/>
        <v>1200</v>
      </c>
      <c r="H13" s="86"/>
      <c r="I13" s="31"/>
      <c r="J13" s="45">
        <f t="shared" ref="J13:J19" si="10">B13</f>
        <v>3</v>
      </c>
      <c r="K13" s="46" t="str">
        <f t="shared" si="3"/>
        <v>Продукция 3</v>
      </c>
      <c r="L13" s="15" t="s">
        <v>14</v>
      </c>
      <c r="M13" s="15" t="s">
        <v>34</v>
      </c>
      <c r="N13" s="49" t="str">
        <f t="shared" ref="N13:N19" si="11">D13</f>
        <v>шт.</v>
      </c>
      <c r="O13" s="50">
        <f t="shared" si="4"/>
        <v>300</v>
      </c>
      <c r="P13" s="17">
        <v>285</v>
      </c>
      <c r="Q13" s="52">
        <f t="shared" si="5"/>
        <v>4</v>
      </c>
      <c r="R13" s="43">
        <f t="shared" si="6"/>
        <v>1140</v>
      </c>
      <c r="S13" s="86"/>
      <c r="T13" s="31"/>
      <c r="U13" s="66"/>
      <c r="V13" s="50">
        <f t="shared" si="7"/>
        <v>214.95</v>
      </c>
      <c r="W13" s="52">
        <f t="shared" si="0"/>
        <v>4</v>
      </c>
      <c r="X13" s="50">
        <f t="shared" si="8"/>
        <v>859.8</v>
      </c>
      <c r="Y13" s="89"/>
      <c r="Z13" s="43">
        <f t="shared" si="9"/>
        <v>13.33</v>
      </c>
      <c r="AA13" s="43">
        <f t="shared" si="1"/>
        <v>13.33</v>
      </c>
      <c r="AB13" s="76"/>
      <c r="AC13" s="78"/>
      <c r="AD13" s="92"/>
      <c r="AE13" s="84"/>
      <c r="AF13" s="8"/>
    </row>
    <row r="14" spans="1:32" ht="20.100000000000001" customHeight="1" x14ac:dyDescent="0.25">
      <c r="A14" s="7"/>
      <c r="B14" s="14">
        <v>4</v>
      </c>
      <c r="C14" s="15" t="s">
        <v>3</v>
      </c>
      <c r="D14" s="16" t="s">
        <v>22</v>
      </c>
      <c r="E14" s="17">
        <v>100</v>
      </c>
      <c r="F14" s="18">
        <v>6</v>
      </c>
      <c r="G14" s="43">
        <f t="shared" si="2"/>
        <v>600</v>
      </c>
      <c r="H14" s="86"/>
      <c r="I14" s="31"/>
      <c r="J14" s="45">
        <f t="shared" si="10"/>
        <v>4</v>
      </c>
      <c r="K14" s="46" t="str">
        <f t="shared" si="3"/>
        <v>Продукция 4</v>
      </c>
      <c r="L14" s="15" t="s">
        <v>15</v>
      </c>
      <c r="M14" s="15" t="s">
        <v>35</v>
      </c>
      <c r="N14" s="49" t="str">
        <f t="shared" si="11"/>
        <v>шт.</v>
      </c>
      <c r="O14" s="50">
        <f t="shared" si="4"/>
        <v>100</v>
      </c>
      <c r="P14" s="17">
        <v>95</v>
      </c>
      <c r="Q14" s="52">
        <f t="shared" si="5"/>
        <v>6</v>
      </c>
      <c r="R14" s="43">
        <f t="shared" si="6"/>
        <v>570</v>
      </c>
      <c r="S14" s="86"/>
      <c r="T14" s="31"/>
      <c r="U14" s="66"/>
      <c r="V14" s="50">
        <f t="shared" si="7"/>
        <v>71.650000000000006</v>
      </c>
      <c r="W14" s="52">
        <f t="shared" si="0"/>
        <v>6</v>
      </c>
      <c r="X14" s="50">
        <f t="shared" si="8"/>
        <v>429.90000000000003</v>
      </c>
      <c r="Y14" s="89"/>
      <c r="Z14" s="43">
        <f t="shared" si="9"/>
        <v>6.67</v>
      </c>
      <c r="AA14" s="43" t="str">
        <f t="shared" si="1"/>
        <v/>
      </c>
      <c r="AB14" s="76"/>
      <c r="AC14" s="78"/>
      <c r="AD14" s="92"/>
      <c r="AE14" s="84"/>
      <c r="AF14" s="8"/>
    </row>
    <row r="15" spans="1:32" ht="20.100000000000001" customHeight="1" x14ac:dyDescent="0.25">
      <c r="A15" s="7"/>
      <c r="B15" s="14">
        <v>5</v>
      </c>
      <c r="C15" s="15" t="s">
        <v>4</v>
      </c>
      <c r="D15" s="16" t="s">
        <v>22</v>
      </c>
      <c r="E15" s="17">
        <v>500</v>
      </c>
      <c r="F15" s="18">
        <v>1</v>
      </c>
      <c r="G15" s="43">
        <f t="shared" si="2"/>
        <v>500</v>
      </c>
      <c r="H15" s="86"/>
      <c r="I15" s="31"/>
      <c r="J15" s="45">
        <f t="shared" si="10"/>
        <v>5</v>
      </c>
      <c r="K15" s="46" t="str">
        <f t="shared" si="3"/>
        <v>Продукция 5</v>
      </c>
      <c r="L15" s="15" t="s">
        <v>14</v>
      </c>
      <c r="M15" s="15" t="s">
        <v>34</v>
      </c>
      <c r="N15" s="49" t="str">
        <f t="shared" si="11"/>
        <v>шт.</v>
      </c>
      <c r="O15" s="50">
        <f t="shared" si="4"/>
        <v>500</v>
      </c>
      <c r="P15" s="17">
        <v>400</v>
      </c>
      <c r="Q15" s="52">
        <f t="shared" si="5"/>
        <v>1</v>
      </c>
      <c r="R15" s="43">
        <f t="shared" si="6"/>
        <v>400</v>
      </c>
      <c r="S15" s="86"/>
      <c r="T15" s="31"/>
      <c r="U15" s="66"/>
      <c r="V15" s="50">
        <f t="shared" si="7"/>
        <v>358.25</v>
      </c>
      <c r="W15" s="52">
        <f t="shared" si="0"/>
        <v>1</v>
      </c>
      <c r="X15" s="50">
        <f t="shared" si="8"/>
        <v>358.25</v>
      </c>
      <c r="Y15" s="89"/>
      <c r="Z15" s="43">
        <f t="shared" si="9"/>
        <v>5.56</v>
      </c>
      <c r="AA15" s="43">
        <f t="shared" si="1"/>
        <v>5.56</v>
      </c>
      <c r="AB15" s="76"/>
      <c r="AC15" s="78"/>
      <c r="AD15" s="92"/>
      <c r="AE15" s="84"/>
      <c r="AF15" s="8"/>
    </row>
    <row r="16" spans="1:32" ht="20.100000000000001" customHeight="1" x14ac:dyDescent="0.25">
      <c r="A16" s="7"/>
      <c r="B16" s="14">
        <v>6</v>
      </c>
      <c r="C16" s="15" t="s">
        <v>5</v>
      </c>
      <c r="D16" s="16" t="s">
        <v>22</v>
      </c>
      <c r="E16" s="17">
        <v>400</v>
      </c>
      <c r="F16" s="18">
        <v>7</v>
      </c>
      <c r="G16" s="43">
        <f t="shared" si="2"/>
        <v>2800</v>
      </c>
      <c r="H16" s="86"/>
      <c r="I16" s="31"/>
      <c r="J16" s="45">
        <f t="shared" si="10"/>
        <v>6</v>
      </c>
      <c r="K16" s="46" t="str">
        <f t="shared" si="3"/>
        <v>Продукция 6</v>
      </c>
      <c r="L16" s="15" t="s">
        <v>15</v>
      </c>
      <c r="M16" s="15" t="s">
        <v>35</v>
      </c>
      <c r="N16" s="49" t="str">
        <f t="shared" si="11"/>
        <v>шт.</v>
      </c>
      <c r="O16" s="50">
        <f t="shared" si="4"/>
        <v>400</v>
      </c>
      <c r="P16" s="17">
        <v>300</v>
      </c>
      <c r="Q16" s="52">
        <f t="shared" si="5"/>
        <v>7</v>
      </c>
      <c r="R16" s="43">
        <f t="shared" si="6"/>
        <v>2100</v>
      </c>
      <c r="S16" s="86"/>
      <c r="T16" s="31"/>
      <c r="U16" s="66"/>
      <c r="V16" s="50">
        <f t="shared" si="7"/>
        <v>286.60000000000002</v>
      </c>
      <c r="W16" s="52">
        <f t="shared" si="0"/>
        <v>7</v>
      </c>
      <c r="X16" s="50">
        <f t="shared" si="8"/>
        <v>2006.2000000000003</v>
      </c>
      <c r="Y16" s="89"/>
      <c r="Z16" s="43">
        <f t="shared" si="9"/>
        <v>31.11</v>
      </c>
      <c r="AA16" s="43" t="str">
        <f t="shared" si="1"/>
        <v/>
      </c>
      <c r="AB16" s="76"/>
      <c r="AC16" s="78"/>
      <c r="AD16" s="92"/>
      <c r="AE16" s="84"/>
      <c r="AF16" s="8"/>
    </row>
    <row r="17" spans="1:32" ht="20.100000000000001" customHeight="1" x14ac:dyDescent="0.25">
      <c r="A17" s="7"/>
      <c r="B17" s="14">
        <v>7</v>
      </c>
      <c r="C17" s="15" t="s">
        <v>6</v>
      </c>
      <c r="D17" s="16" t="s">
        <v>22</v>
      </c>
      <c r="E17" s="17">
        <v>300</v>
      </c>
      <c r="F17" s="18">
        <v>8</v>
      </c>
      <c r="G17" s="43">
        <f t="shared" si="2"/>
        <v>2400</v>
      </c>
      <c r="H17" s="86"/>
      <c r="I17" s="31"/>
      <c r="J17" s="45">
        <f t="shared" si="10"/>
        <v>7</v>
      </c>
      <c r="K17" s="46" t="str">
        <f t="shared" si="3"/>
        <v>Продукция 7</v>
      </c>
      <c r="L17" s="15" t="s">
        <v>14</v>
      </c>
      <c r="M17" s="15" t="s">
        <v>34</v>
      </c>
      <c r="N17" s="49" t="str">
        <f t="shared" si="11"/>
        <v>шт.</v>
      </c>
      <c r="O17" s="50">
        <f t="shared" si="4"/>
        <v>300</v>
      </c>
      <c r="P17" s="17">
        <v>120</v>
      </c>
      <c r="Q17" s="52">
        <f t="shared" si="5"/>
        <v>8</v>
      </c>
      <c r="R17" s="43">
        <f t="shared" si="6"/>
        <v>960</v>
      </c>
      <c r="S17" s="86"/>
      <c r="T17" s="31"/>
      <c r="U17" s="66"/>
      <c r="V17" s="50">
        <f t="shared" si="7"/>
        <v>214.95</v>
      </c>
      <c r="W17" s="52">
        <f t="shared" si="0"/>
        <v>8</v>
      </c>
      <c r="X17" s="50">
        <f t="shared" si="8"/>
        <v>1719.6</v>
      </c>
      <c r="Y17" s="89"/>
      <c r="Z17" s="43">
        <f t="shared" si="9"/>
        <v>26.67</v>
      </c>
      <c r="AA17" s="43">
        <f t="shared" si="1"/>
        <v>26.67</v>
      </c>
      <c r="AB17" s="76"/>
      <c r="AC17" s="78"/>
      <c r="AD17" s="92"/>
      <c r="AE17" s="84"/>
      <c r="AF17" s="8"/>
    </row>
    <row r="18" spans="1:32" ht="20.100000000000001" customHeight="1" x14ac:dyDescent="0.25">
      <c r="A18" s="7"/>
      <c r="B18" s="14">
        <v>8</v>
      </c>
      <c r="C18" s="15" t="s">
        <v>7</v>
      </c>
      <c r="D18" s="16" t="s">
        <v>22</v>
      </c>
      <c r="E18" s="17">
        <v>150</v>
      </c>
      <c r="F18" s="18">
        <v>2</v>
      </c>
      <c r="G18" s="43">
        <f t="shared" si="2"/>
        <v>300</v>
      </c>
      <c r="H18" s="86"/>
      <c r="I18" s="31"/>
      <c r="J18" s="45">
        <f t="shared" si="10"/>
        <v>8</v>
      </c>
      <c r="K18" s="46" t="str">
        <f t="shared" si="3"/>
        <v>Продукция 8</v>
      </c>
      <c r="L18" s="15" t="s">
        <v>14</v>
      </c>
      <c r="M18" s="15" t="s">
        <v>35</v>
      </c>
      <c r="N18" s="49" t="str">
        <f t="shared" si="11"/>
        <v>шт.</v>
      </c>
      <c r="O18" s="50">
        <f t="shared" si="4"/>
        <v>150</v>
      </c>
      <c r="P18" s="17">
        <v>108</v>
      </c>
      <c r="Q18" s="52">
        <f t="shared" si="5"/>
        <v>2</v>
      </c>
      <c r="R18" s="43">
        <f t="shared" si="6"/>
        <v>216</v>
      </c>
      <c r="S18" s="86"/>
      <c r="T18" s="31"/>
      <c r="U18" s="66"/>
      <c r="V18" s="50">
        <f t="shared" si="7"/>
        <v>107.48</v>
      </c>
      <c r="W18" s="52">
        <f t="shared" si="0"/>
        <v>2</v>
      </c>
      <c r="X18" s="50">
        <f t="shared" si="8"/>
        <v>214.96</v>
      </c>
      <c r="Y18" s="89"/>
      <c r="Z18" s="43">
        <f t="shared" si="9"/>
        <v>3.33</v>
      </c>
      <c r="AA18" s="43" t="str">
        <f t="shared" si="1"/>
        <v/>
      </c>
      <c r="AB18" s="76"/>
      <c r="AC18" s="78"/>
      <c r="AD18" s="92"/>
      <c r="AE18" s="84"/>
      <c r="AF18" s="8"/>
    </row>
    <row r="19" spans="1:32" ht="20.100000000000001" customHeight="1" x14ac:dyDescent="0.25">
      <c r="A19" s="7"/>
      <c r="B19" s="14">
        <v>9</v>
      </c>
      <c r="C19" s="15" t="s">
        <v>8</v>
      </c>
      <c r="D19" s="16" t="s">
        <v>22</v>
      </c>
      <c r="E19" s="17">
        <v>200</v>
      </c>
      <c r="F19" s="18">
        <v>1</v>
      </c>
      <c r="G19" s="43">
        <f t="shared" si="2"/>
        <v>200</v>
      </c>
      <c r="H19" s="86"/>
      <c r="I19" s="31"/>
      <c r="J19" s="45">
        <f t="shared" si="10"/>
        <v>9</v>
      </c>
      <c r="K19" s="46" t="str">
        <f t="shared" si="3"/>
        <v>Продукция 9</v>
      </c>
      <c r="L19" s="15" t="s">
        <v>14</v>
      </c>
      <c r="M19" s="15" t="s">
        <v>34</v>
      </c>
      <c r="N19" s="49" t="str">
        <f t="shared" si="11"/>
        <v>шт.</v>
      </c>
      <c r="O19" s="50">
        <f t="shared" si="4"/>
        <v>200</v>
      </c>
      <c r="P19" s="17">
        <v>180</v>
      </c>
      <c r="Q19" s="52">
        <f t="shared" si="5"/>
        <v>1</v>
      </c>
      <c r="R19" s="43">
        <f t="shared" si="6"/>
        <v>180</v>
      </c>
      <c r="S19" s="86"/>
      <c r="T19" s="31"/>
      <c r="U19" s="66"/>
      <c r="V19" s="50">
        <f t="shared" si="7"/>
        <v>143.30000000000001</v>
      </c>
      <c r="W19" s="52">
        <f t="shared" si="0"/>
        <v>1</v>
      </c>
      <c r="X19" s="50">
        <f t="shared" si="8"/>
        <v>143.30000000000001</v>
      </c>
      <c r="Y19" s="89"/>
      <c r="Z19" s="43">
        <f t="shared" si="9"/>
        <v>2.2200000000000002</v>
      </c>
      <c r="AA19" s="43">
        <f t="shared" si="1"/>
        <v>2.2200000000000002</v>
      </c>
      <c r="AB19" s="76"/>
      <c r="AC19" s="78"/>
      <c r="AD19" s="92"/>
      <c r="AE19" s="84"/>
      <c r="AF19" s="8"/>
    </row>
    <row r="20" spans="1:32" ht="20.100000000000001" customHeight="1" thickBot="1" x14ac:dyDescent="0.3">
      <c r="A20" s="7"/>
      <c r="B20" s="41">
        <v>10</v>
      </c>
      <c r="C20" s="19" t="s">
        <v>18</v>
      </c>
      <c r="D20" s="20" t="s">
        <v>22</v>
      </c>
      <c r="E20" s="21">
        <v>300</v>
      </c>
      <c r="F20" s="42">
        <v>1</v>
      </c>
      <c r="G20" s="44">
        <f>E20*F20</f>
        <v>300</v>
      </c>
      <c r="H20" s="87"/>
      <c r="I20" s="31"/>
      <c r="J20" s="47">
        <f>B20</f>
        <v>10</v>
      </c>
      <c r="K20" s="48" t="str">
        <f t="shared" si="3"/>
        <v>Продукция 10</v>
      </c>
      <c r="L20" s="19" t="s">
        <v>14</v>
      </c>
      <c r="M20" s="19" t="s">
        <v>35</v>
      </c>
      <c r="N20" s="51" t="str">
        <f>D20</f>
        <v>шт.</v>
      </c>
      <c r="O20" s="44">
        <f>E20</f>
        <v>300</v>
      </c>
      <c r="P20" s="21">
        <v>250</v>
      </c>
      <c r="Q20" s="53">
        <f t="shared" si="5"/>
        <v>1</v>
      </c>
      <c r="R20" s="54">
        <f>P20*Q20</f>
        <v>250</v>
      </c>
      <c r="S20" s="87"/>
      <c r="T20" s="31"/>
      <c r="U20" s="67"/>
      <c r="V20" s="44">
        <f t="shared" si="7"/>
        <v>214.95</v>
      </c>
      <c r="W20" s="53">
        <f t="shared" si="0"/>
        <v>1</v>
      </c>
      <c r="X20" s="44">
        <f t="shared" si="8"/>
        <v>214.95</v>
      </c>
      <c r="Y20" s="90"/>
      <c r="Z20" s="54">
        <f>ROUND((X20*100)/$Y$11,2)</f>
        <v>3.33</v>
      </c>
      <c r="AA20" s="54" t="str">
        <f t="shared" si="1"/>
        <v/>
      </c>
      <c r="AB20" s="77"/>
      <c r="AC20" s="79"/>
      <c r="AD20" s="93"/>
      <c r="AE20" s="85"/>
      <c r="AF20" s="8"/>
    </row>
    <row r="21" spans="1:32" ht="20.100000000000001" customHeight="1" x14ac:dyDescent="0.25">
      <c r="A21" s="7"/>
      <c r="B21" s="60" t="s">
        <v>33</v>
      </c>
      <c r="C21" s="61"/>
      <c r="D21" s="61"/>
      <c r="E21" s="61"/>
      <c r="F21" s="61"/>
      <c r="G21" s="55">
        <v>0.2</v>
      </c>
      <c r="H21" s="32">
        <f>H11*G21</f>
        <v>1800</v>
      </c>
      <c r="I21" s="28"/>
      <c r="J21" s="60" t="s">
        <v>33</v>
      </c>
      <c r="K21" s="61"/>
      <c r="L21" s="61"/>
      <c r="M21" s="61"/>
      <c r="N21" s="61"/>
      <c r="O21" s="61"/>
      <c r="P21" s="61"/>
      <c r="Q21" s="61"/>
      <c r="R21" s="55">
        <v>0.2</v>
      </c>
      <c r="S21" s="32">
        <f>S11*R21</f>
        <v>1289.7840000000001</v>
      </c>
      <c r="T21" s="28"/>
      <c r="U21" s="33"/>
      <c r="V21" s="33"/>
      <c r="W21" s="33"/>
      <c r="X21" s="33"/>
      <c r="Y21" s="33"/>
      <c r="Z21" s="33"/>
      <c r="AA21" s="33"/>
      <c r="AB21" s="34"/>
      <c r="AC21" s="34"/>
      <c r="AD21" s="34"/>
      <c r="AE21" s="35"/>
      <c r="AF21" s="8"/>
    </row>
    <row r="22" spans="1:32" ht="20.100000000000001" customHeight="1" thickBot="1" x14ac:dyDescent="0.3">
      <c r="A22" s="7"/>
      <c r="B22" s="36"/>
      <c r="C22" s="37"/>
      <c r="D22" s="38"/>
      <c r="E22" s="38"/>
      <c r="F22" s="38"/>
      <c r="G22" s="22" t="s">
        <v>27</v>
      </c>
      <c r="H22" s="39">
        <f>H11+H21</f>
        <v>10800</v>
      </c>
      <c r="I22" s="28"/>
      <c r="J22" s="36"/>
      <c r="K22" s="37"/>
      <c r="L22" s="37"/>
      <c r="M22" s="37"/>
      <c r="N22" s="37"/>
      <c r="O22" s="37"/>
      <c r="P22" s="38"/>
      <c r="Q22" s="38"/>
      <c r="R22" s="22" t="s">
        <v>27</v>
      </c>
      <c r="S22" s="39">
        <f>S11+S21</f>
        <v>7738.7039999999997</v>
      </c>
      <c r="T22" s="28"/>
      <c r="U22" s="33"/>
      <c r="V22" s="33"/>
      <c r="W22" s="33"/>
      <c r="X22" s="33"/>
      <c r="Y22" s="33"/>
      <c r="Z22" s="33"/>
      <c r="AA22" s="33"/>
      <c r="AB22" s="34"/>
      <c r="AC22" s="34"/>
      <c r="AD22" s="34"/>
      <c r="AE22" s="35"/>
      <c r="AF22" s="8"/>
    </row>
    <row r="23" spans="1:32" ht="75.75" customHeight="1" x14ac:dyDescent="0.25">
      <c r="A23" s="7"/>
      <c r="B23" s="62" t="s">
        <v>36</v>
      </c>
      <c r="C23" s="62"/>
      <c r="D23" s="62"/>
      <c r="E23" s="62"/>
      <c r="F23" s="62"/>
      <c r="G23" s="62"/>
      <c r="H23" s="62"/>
      <c r="I23" s="40"/>
      <c r="J23" s="40"/>
      <c r="K23" s="40"/>
      <c r="L23" s="62" t="s">
        <v>48</v>
      </c>
      <c r="M23" s="62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8"/>
    </row>
    <row r="24" spans="1:32" ht="13.5" thickBot="1" x14ac:dyDescent="0.3">
      <c r="A24" s="10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2"/>
    </row>
  </sheetData>
  <sheetProtection insertRows="0" deleteRows="0"/>
  <mergeCells count="22">
    <mergeCell ref="AB11:AB20"/>
    <mergeCell ref="AC11:AC20"/>
    <mergeCell ref="U9:AE9"/>
    <mergeCell ref="AE11:AE20"/>
    <mergeCell ref="H11:H20"/>
    <mergeCell ref="S11:S20"/>
    <mergeCell ref="Y11:Y20"/>
    <mergeCell ref="B9:H9"/>
    <mergeCell ref="AD11:AD20"/>
    <mergeCell ref="C2:AE2"/>
    <mergeCell ref="E5:H5"/>
    <mergeCell ref="E6:H6"/>
    <mergeCell ref="C4:H4"/>
    <mergeCell ref="K5:S5"/>
    <mergeCell ref="K6:S6"/>
    <mergeCell ref="K4:X4"/>
    <mergeCell ref="B21:F21"/>
    <mergeCell ref="J21:Q21"/>
    <mergeCell ref="B23:H23"/>
    <mergeCell ref="J9:S9"/>
    <mergeCell ref="U11:U20"/>
    <mergeCell ref="L23:M23"/>
  </mergeCells>
  <conditionalFormatting sqref="K5:S5">
    <cfRule type="expression" dxfId="2" priority="3">
      <formula>СпособЗакупки=2</formula>
    </cfRule>
  </conditionalFormatting>
  <conditionalFormatting sqref="K6:S6">
    <cfRule type="expression" dxfId="1" priority="2">
      <formula>СпособЗакупки=1</formula>
    </cfRule>
  </conditionalFormatting>
  <conditionalFormatting sqref="L11:M20">
    <cfRule type="expression" dxfId="0" priority="1">
      <formula>AND($L11="Иностранная",$M11="Да")</formula>
    </cfRule>
  </conditionalFormatting>
  <dataValidations count="2">
    <dataValidation type="list" allowBlank="1" showInputMessage="1" showErrorMessage="1" sqref="L11:L20" xr:uid="{00000000-0002-0000-0000-000000000000}">
      <formula1>"Российская, Иностранная"</formula1>
    </dataValidation>
    <dataValidation type="list" allowBlank="1" showInputMessage="1" showErrorMessage="1" sqref="M11:M20" xr:uid="{3696EF89-12EC-4A4A-B93E-DC99BAB5848E}">
      <formula1>"Да, Нет"</formula1>
    </dataValidation>
  </dataValidations>
  <pageMargins left="0.7" right="0.7" top="0.75" bottom="0.75" header="0.3" footer="0.3"/>
  <pageSetup paperSize="9" orientation="portrait" r:id="rId1"/>
  <ignoredErrors>
    <ignoredError sqref="O11 O12:O20 J11:J20 N11:N20" unlockedFormula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r:id="rId4" name="Option Button 4">
              <controlPr locked="0" defaultSize="0" autoFill="0" autoLine="0" autoPict="0">
                <anchor moveWithCells="1">
                  <from>
                    <xdr:col>2</xdr:col>
                    <xdr:colOff>419100</xdr:colOff>
                    <xdr:row>4</xdr:row>
                    <xdr:rowOff>257175</xdr:rowOff>
                  </from>
                  <to>
                    <xdr:col>2</xdr:col>
                    <xdr:colOff>723900</xdr:colOff>
                    <xdr:row>4</xdr:row>
                    <xdr:rowOff>466725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5" name="Option Button 5">
              <controlPr locked="0" defaultSize="0" autoFill="0" autoLine="0" autoPict="0">
                <anchor moveWithCells="1">
                  <from>
                    <xdr:col>2</xdr:col>
                    <xdr:colOff>419100</xdr:colOff>
                    <xdr:row>5</xdr:row>
                    <xdr:rowOff>257175</xdr:rowOff>
                  </from>
                  <to>
                    <xdr:col>2</xdr:col>
                    <xdr:colOff>723900</xdr:colOff>
                    <xdr:row>5</xdr:row>
                    <xdr:rowOff>466725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Участник №______</vt:lpstr>
      <vt:lpstr>СпособЗакупки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2022-02-03T11:07:37Z</dcterms:modified>
</cp:coreProperties>
</file>