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4 Фреш Терминал\ЭТП\Приложение 5 Сводный сметный расчет\"/>
    </mc:Choice>
  </mc:AlternateContent>
  <bookViews>
    <workbookView xWindow="480" yWindow="195" windowWidth="18195" windowHeight="117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МРСК!$A$1:$F$55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C34" i="2" l="1"/>
  <c r="F6" i="2"/>
  <c r="F7" i="2" s="1"/>
  <c r="D18" i="2" s="1"/>
  <c r="F18" i="2" s="1"/>
  <c r="H64" i="1"/>
  <c r="H63" i="1"/>
  <c r="H62" i="1"/>
  <c r="H61" i="1"/>
  <c r="H59" i="1"/>
  <c r="G44" i="1"/>
  <c r="F44" i="1"/>
  <c r="E44" i="1"/>
  <c r="D44" i="1"/>
  <c r="H44" i="1" s="1"/>
  <c r="D39" i="1"/>
  <c r="D40" i="1" s="1"/>
  <c r="G36" i="1"/>
  <c r="G37" i="1" s="1"/>
  <c r="G33" i="1"/>
  <c r="H32" i="1"/>
  <c r="E32" i="1"/>
  <c r="E31" i="1"/>
  <c r="E53" i="1" s="1"/>
  <c r="H53" i="1" s="1"/>
  <c r="E30" i="1"/>
  <c r="E50" i="1" s="1"/>
  <c r="H50" i="1" s="1"/>
  <c r="G25" i="1"/>
  <c r="G28" i="1" s="1"/>
  <c r="H24" i="1"/>
  <c r="H22" i="1"/>
  <c r="H20" i="1"/>
  <c r="H18" i="1"/>
  <c r="F15" i="1"/>
  <c r="F16" i="1" s="1"/>
  <c r="F25" i="1" s="1"/>
  <c r="F28" i="1" s="1"/>
  <c r="F34" i="1" s="1"/>
  <c r="F41" i="1" s="1"/>
  <c r="F46" i="1" s="1"/>
  <c r="F47" i="1" s="1"/>
  <c r="F48" i="1" s="1"/>
  <c r="F51" i="1" s="1"/>
  <c r="E15" i="1"/>
  <c r="H15" i="1" s="1"/>
  <c r="G34" i="1" l="1"/>
  <c r="D14" i="2"/>
  <c r="F14" i="2" s="1"/>
  <c r="D11" i="2"/>
  <c r="F11" i="2" s="1"/>
  <c r="D21" i="2"/>
  <c r="F21" i="2" s="1"/>
  <c r="H30" i="1"/>
  <c r="D9" i="2"/>
  <c r="F9" i="2" s="1"/>
  <c r="D13" i="2"/>
  <c r="F13" i="2" s="1"/>
  <c r="D16" i="2"/>
  <c r="F16" i="2" s="1"/>
  <c r="D19" i="2"/>
  <c r="F19" i="2" s="1"/>
  <c r="D10" i="2"/>
  <c r="F10" i="2" s="1"/>
  <c r="D17" i="2"/>
  <c r="F17" i="2" s="1"/>
  <c r="D20" i="2"/>
  <c r="F20" i="2" s="1"/>
  <c r="D15" i="2"/>
  <c r="F15" i="2" s="1"/>
  <c r="D12" i="2"/>
  <c r="F12" i="2" s="1"/>
  <c r="E16" i="1"/>
  <c r="E25" i="1" s="1"/>
  <c r="E28" i="1" s="1"/>
  <c r="E49" i="1" s="1"/>
  <c r="E54" i="1" s="1"/>
  <c r="E55" i="1" s="1"/>
  <c r="E57" i="1" s="1"/>
  <c r="E60" i="1" s="1"/>
  <c r="E65" i="1" s="1"/>
  <c r="E66" i="1" s="1"/>
  <c r="H31" i="1"/>
  <c r="F54" i="1"/>
  <c r="F55" i="1" s="1"/>
  <c r="F57" i="1" s="1"/>
  <c r="F60" i="1" s="1"/>
  <c r="F65" i="1" s="1"/>
  <c r="F66" i="1" s="1"/>
  <c r="H51" i="1"/>
  <c r="G41" i="1"/>
  <c r="G46" i="1" s="1"/>
  <c r="G47" i="1" s="1"/>
  <c r="G48" i="1" s="1"/>
  <c r="G53" i="1" s="1"/>
  <c r="G54" i="1" s="1"/>
  <c r="G55" i="1" s="1"/>
  <c r="G57" i="1" s="1"/>
  <c r="G60" i="1" s="1"/>
  <c r="G65" i="1" s="1"/>
  <c r="G66" i="1" s="1"/>
  <c r="H37" i="1"/>
  <c r="H40" i="1"/>
  <c r="D41" i="1"/>
  <c r="E33" i="1"/>
  <c r="H36" i="1"/>
  <c r="H39" i="1"/>
  <c r="F22" i="2" l="1"/>
  <c r="F25" i="2" s="1"/>
  <c r="F30" i="2" s="1"/>
  <c r="H16" i="1"/>
  <c r="H25" i="1" s="1"/>
  <c r="H49" i="1"/>
  <c r="H54" i="1" s="1"/>
  <c r="H33" i="1"/>
  <c r="H28" i="1" s="1"/>
  <c r="E34" i="1"/>
  <c r="D46" i="1"/>
  <c r="H41" i="1"/>
  <c r="F27" i="2" l="1"/>
  <c r="F32" i="2" s="1"/>
  <c r="F26" i="2"/>
  <c r="F31" i="2" s="1"/>
  <c r="F39" i="2" s="1"/>
  <c r="F24" i="2"/>
  <c r="F29" i="2" s="1"/>
  <c r="F37" i="2" s="1"/>
  <c r="F38" i="2"/>
  <c r="F40" i="2"/>
  <c r="H34" i="1"/>
  <c r="E41" i="1"/>
  <c r="E46" i="1" s="1"/>
  <c r="E47" i="1" s="1"/>
  <c r="E48" i="1" s="1"/>
  <c r="D47" i="1"/>
  <c r="H46" i="1"/>
  <c r="F33" i="2" l="1"/>
  <c r="F41" i="2"/>
  <c r="F42" i="2" s="1"/>
  <c r="F43" i="2" s="1"/>
  <c r="H47" i="1"/>
  <c r="H48" i="1" s="1"/>
  <c r="D48" i="1"/>
  <c r="D52" i="1" s="1"/>
  <c r="F35" i="2" l="1"/>
  <c r="F34" i="2"/>
  <c r="F45" i="2"/>
  <c r="F46" i="2" s="1"/>
  <c r="F47" i="2" s="1"/>
  <c r="F48" i="2" s="1"/>
  <c r="F44" i="2"/>
  <c r="H52" i="1"/>
  <c r="D54" i="1"/>
  <c r="D55" i="1" s="1"/>
  <c r="D57" i="1" l="1"/>
  <c r="H55" i="1"/>
  <c r="H57" i="1" l="1"/>
  <c r="D60" i="1"/>
  <c r="H60" i="1" l="1"/>
  <c r="D65" i="1"/>
  <c r="D66" i="1" l="1"/>
  <c r="H66" i="1" s="1"/>
  <c r="H65" i="1"/>
</calcChain>
</file>

<file path=xl/sharedStrings.xml><?xml version="1.0" encoding="utf-8"?>
<sst xmlns="http://schemas.openxmlformats.org/spreadsheetml/2006/main" count="154" uniqueCount="124">
  <si>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</si>
  <si>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</si>
  <si>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</si>
  <si>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</si>
  <si>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</si>
  <si>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</si>
  <si>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</si>
  <si>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</si>
  <si>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</si>
  <si>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</si>
  <si>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</si>
  <si>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</si>
  <si>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</si>
  <si>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</si>
  <si>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</si>
  <si>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</si>
  <si>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</si>
  <si>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</si>
  <si>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</si>
  <si>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</si>
  <si>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</si>
  <si>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</si>
  <si>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</si>
  <si>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</si>
  <si>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</si>
  <si>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</si>
  <si>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</si>
  <si>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</si>
  <si>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</si>
  <si>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</si>
  <si>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</si>
  <si>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</si>
  <si>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</si>
  <si>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</si>
  <si>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</si>
  <si>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</si>
  <si>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</si>
  <si>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</si>
  <si>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</si>
  <si>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</si>
  <si>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</si>
  <si>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</si>
  <si>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</si>
  <si>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</si>
  <si>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</si>
  <si>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</si>
  <si>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</si>
  <si>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</si>
  <si>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</si>
  <si>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</si>
  <si>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</si>
  <si>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</si>
  <si>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</si>
  <si>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</si>
  <si>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</si>
  <si>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</si>
  <si>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</si>
  <si>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</si>
  <si>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</si>
  <si>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</si>
  <si>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</si>
  <si>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</si>
  <si>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</si>
  <si>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</si>
  <si>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</si>
  <si>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</si>
  <si>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</si>
  <si>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</si>
  <si>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</si>
  <si>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</si>
  <si>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</si>
  <si>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</si>
  <si>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</si>
  <si>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</si>
  <si>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</si>
  <si>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</si>
  <si>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</si>
  <si>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</si>
  <si>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</si>
  <si>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</si>
  <si>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</si>
  <si>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</si>
  <si>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</si>
  <si>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</si>
  <si>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</si>
  <si>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</si>
  <si>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</si>
  <si>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</si>
  <si>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</si>
  <si>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</si>
  <si>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</si>
  <si>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</si>
  <si>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</si>
  <si>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t>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</si>
  <si>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</si>
  <si>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</si>
  <si>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</si>
  <si>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</si>
  <si>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</si>
  <si>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</si>
  <si>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</si>
  <si>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</si>
  <si>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</si>
  <si>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</si>
  <si>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</si>
  <si>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</si>
  <si>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</si>
  <si>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</si>
  <si>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>4 %</t>
  </si>
  <si>
    <t>табл. 9</t>
  </si>
  <si>
    <t>С учётом индексов Минстроя на 3 кв. 2020:</t>
  </si>
  <si>
    <t>Итого в ценах 3 кв 2020 г.</t>
  </si>
  <si>
    <t>6 %</t>
  </si>
  <si>
    <t>Методика по Приказу Минстроя РФ от 04.08.2020 № 421/пр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</si>
  <si>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</si>
  <si>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</si>
  <si>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Объект: Строительство КЛ 6 кВ в  Надеждинском районе для технологического присоединения заявителя ДВ РСК АО , протяженностью 0,035 км</t>
  </si>
  <si>
    <t>Кабель напряжением 6 кВ АПвПГ 3(1х70/35),1 км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</si>
  <si>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</si>
  <si>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</si>
  <si>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</si>
  <si>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 xml:space="preserve">Итого на выполнение работ (за вычетом затрат на содержание службы заказчика) без НДС, руб. 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</si>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</sst>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01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6" fillId="0" borderId="0" xfId="546" applyFont="1"/>
    <xf numFmtId="0" fontId="55" fillId="0" borderId="0" xfId="562" applyFont="1"/>
    <xf numFmtId="0" fontId="55" fillId="2" borderId="0" xfId="562" applyFont="1" applyFill="1"/>
    <xf numFmtId="0" fontId="58" fillId="0" borderId="0" xfId="562" applyFont="1" applyBorder="1" applyAlignment="1">
      <alignment horizontal="left" vertical="center" wrapText="1"/>
    </xf>
    <xf numFmtId="0" fontId="55" fillId="0" borderId="0" xfId="562" applyFont="1" applyBorder="1"/>
    <xf numFmtId="0" fontId="55" fillId="0" borderId="0" xfId="562" applyFont="1" applyAlignment="1"/>
    <xf numFmtId="0" fontId="55" fillId="0" borderId="0" xfId="553" applyFont="1"/>
    <xf numFmtId="0" fontId="3" fillId="0" borderId="0" xfId="561" applyFont="1" applyAlignment="1"/>
    <xf numFmtId="168" fontId="59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0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0" fontId="56" fillId="0" borderId="0" xfId="546" applyFont="1" applyBorder="1"/>
    <xf numFmtId="0" fontId="62" fillId="0" borderId="2" xfId="475" applyFont="1" applyBorder="1" applyAlignment="1">
      <alignment horizontal="left" vertical="center" wrapText="1"/>
    </xf>
    <xf numFmtId="49" fontId="62" fillId="0" borderId="25" xfId="475" applyNumberFormat="1" applyFont="1" applyBorder="1" applyAlignment="1">
      <alignment horizontal="left" vertical="center" wrapText="1"/>
    </xf>
    <xf numFmtId="0" fontId="62" fillId="0" borderId="2" xfId="546" applyFont="1" applyBorder="1" applyAlignment="1">
      <alignment horizontal="left" vertical="center" wrapText="1"/>
    </xf>
    <xf numFmtId="4" fontId="62" fillId="0" borderId="2" xfId="546" applyNumberFormat="1" applyFont="1" applyBorder="1" applyAlignment="1">
      <alignment horizontal="left" vertical="center" wrapText="1"/>
    </xf>
    <xf numFmtId="4" fontId="62" fillId="2" borderId="26" xfId="557" applyNumberFormat="1" applyFont="1" applyFill="1" applyBorder="1" applyAlignment="1">
      <alignment horizontal="left" vertical="center" wrapText="1"/>
    </xf>
    <xf numFmtId="4" fontId="62" fillId="0" borderId="26" xfId="562" applyNumberFormat="1" applyFont="1" applyBorder="1" applyAlignment="1">
      <alignment horizontal="left" vertical="center" wrapText="1"/>
    </xf>
    <xf numFmtId="4" fontId="62" fillId="0" borderId="2" xfId="562" applyNumberFormat="1" applyFont="1" applyBorder="1" applyAlignment="1">
      <alignment horizontal="left" vertical="center" wrapText="1"/>
    </xf>
    <xf numFmtId="4" fontId="62" fillId="0" borderId="31" xfId="562" applyNumberFormat="1" applyFont="1" applyBorder="1" applyAlignment="1">
      <alignment horizontal="left" vertical="center" wrapText="1"/>
    </xf>
    <xf numFmtId="49" fontId="62" fillId="0" borderId="27" xfId="475" applyNumberFormat="1" applyFont="1" applyBorder="1" applyAlignment="1">
      <alignment horizontal="left" vertical="center" wrapText="1"/>
    </xf>
    <xf numFmtId="0" fontId="62" fillId="0" borderId="28" xfId="475" applyFont="1" applyBorder="1" applyAlignment="1">
      <alignment horizontal="left" vertical="center" wrapText="1"/>
    </xf>
    <xf numFmtId="0" fontId="62" fillId="0" borderId="28" xfId="546" applyFont="1" applyBorder="1" applyAlignment="1">
      <alignment horizontal="left" vertical="center" wrapText="1"/>
    </xf>
    <xf numFmtId="4" fontId="62" fillId="0" borderId="28" xfId="546" applyNumberFormat="1" applyFont="1" applyBorder="1" applyAlignment="1">
      <alignment horizontal="left" vertical="center" wrapText="1"/>
    </xf>
    <xf numFmtId="4" fontId="62" fillId="2" borderId="29" xfId="557" applyNumberFormat="1" applyFont="1" applyFill="1" applyBorder="1" applyAlignment="1">
      <alignment horizontal="left" vertical="center" wrapText="1"/>
    </xf>
    <xf numFmtId="4" fontId="63" fillId="0" borderId="36" xfId="562" applyNumberFormat="1" applyFont="1" applyBorder="1" applyAlignment="1">
      <alignment horizontal="left" vertical="center" wrapText="1"/>
    </xf>
    <xf numFmtId="4" fontId="62" fillId="0" borderId="5" xfId="562" applyNumberFormat="1" applyFont="1" applyBorder="1" applyAlignment="1">
      <alignment horizontal="left" vertical="center" wrapText="1"/>
    </xf>
    <xf numFmtId="0" fontId="65" fillId="0" borderId="0" xfId="562" applyFont="1" applyAlignment="1"/>
    <xf numFmtId="168" fontId="62" fillId="0" borderId="5" xfId="562" applyNumberFormat="1" applyFont="1" applyBorder="1" applyAlignment="1">
      <alignment horizontal="left" vertical="center" wrapText="1"/>
    </xf>
    <xf numFmtId="168" fontId="62" fillId="0" borderId="2" xfId="562" applyNumberFormat="1" applyFont="1" applyBorder="1" applyAlignment="1">
      <alignment horizontal="left" vertical="center" wrapText="1"/>
    </xf>
    <xf numFmtId="168" fontId="62" fillId="2" borderId="2" xfId="557" applyNumberFormat="1" applyFont="1" applyFill="1" applyBorder="1" applyAlignment="1">
      <alignment horizontal="left" vertical="center" wrapText="1"/>
    </xf>
    <xf numFmtId="168" fontId="62" fillId="2" borderId="28" xfId="557" applyNumberFormat="1" applyFont="1" applyFill="1" applyBorder="1" applyAlignment="1">
      <alignment horizontal="left" vertical="center" wrapText="1"/>
    </xf>
    <xf numFmtId="4" fontId="56" fillId="0" borderId="0" xfId="546" applyNumberFormat="1" applyFont="1" applyBorder="1" applyAlignment="1">
      <alignment horizontal="center"/>
    </xf>
    <xf numFmtId="4" fontId="58" fillId="0" borderId="0" xfId="562" applyNumberFormat="1" applyFont="1" applyBorder="1" applyAlignment="1">
      <alignment horizontal="left" vertical="center" wrapText="1"/>
    </xf>
    <xf numFmtId="4" fontId="55" fillId="0" borderId="0" xfId="546" applyNumberFormat="1" applyFont="1"/>
    <xf numFmtId="0" fontId="63" fillId="35" borderId="16" xfId="546" applyFont="1" applyFill="1" applyBorder="1" applyAlignment="1">
      <alignment horizontal="center" vertical="center" wrapText="1"/>
    </xf>
    <xf numFmtId="0" fontId="63" fillId="35" borderId="41" xfId="546" applyFont="1" applyFill="1" applyBorder="1" applyAlignment="1">
      <alignment horizontal="center" vertical="center" wrapText="1"/>
    </xf>
    <xf numFmtId="4" fontId="63" fillId="35" borderId="42" xfId="546" applyNumberFormat="1" applyFont="1" applyFill="1" applyBorder="1" applyAlignment="1">
      <alignment horizontal="center" vertical="center" wrapText="1"/>
    </xf>
    <xf numFmtId="4" fontId="63" fillId="0" borderId="45" xfId="562" applyNumberFormat="1" applyFont="1" applyBorder="1" applyAlignment="1">
      <alignment horizontal="left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0" fontId="62" fillId="0" borderId="23" xfId="475" applyFont="1" applyBorder="1" applyAlignment="1">
      <alignment horizontal="left" vertical="center" wrapText="1"/>
    </xf>
    <xf numFmtId="0" fontId="62" fillId="0" borderId="23" xfId="546" applyFont="1" applyBorder="1" applyAlignment="1">
      <alignment horizontal="left" vertical="center" wrapText="1"/>
    </xf>
    <xf numFmtId="4" fontId="62" fillId="2" borderId="24" xfId="557" applyNumberFormat="1" applyFont="1" applyFill="1" applyBorder="1" applyAlignment="1">
      <alignment horizontal="left" vertical="center" wrapText="1"/>
    </xf>
    <xf numFmtId="49" fontId="62" fillId="0" borderId="46" xfId="475" applyNumberFormat="1" applyFont="1" applyBorder="1" applyAlignment="1">
      <alignment horizontal="left" vertical="center" wrapText="1"/>
    </xf>
    <xf numFmtId="0" fontId="62" fillId="0" borderId="3" xfId="475" applyFont="1" applyBorder="1" applyAlignment="1">
      <alignment horizontal="left" vertical="center" wrapText="1"/>
    </xf>
    <xf numFmtId="0" fontId="62" fillId="0" borderId="3" xfId="546" applyFont="1" applyBorder="1" applyAlignment="1">
      <alignment horizontal="left" vertical="center" wrapText="1"/>
    </xf>
    <xf numFmtId="4" fontId="62" fillId="0" borderId="3" xfId="546" applyNumberFormat="1" applyFont="1" applyBorder="1" applyAlignment="1">
      <alignment horizontal="left" vertical="center" wrapText="1"/>
    </xf>
    <xf numFmtId="168" fontId="62" fillId="2" borderId="3" xfId="557" applyNumberFormat="1" applyFont="1" applyFill="1" applyBorder="1" applyAlignment="1">
      <alignment horizontal="left" vertical="center" wrapText="1"/>
    </xf>
    <xf numFmtId="4" fontId="62" fillId="2" borderId="47" xfId="557" applyNumberFormat="1" applyFont="1" applyFill="1" applyBorder="1" applyAlignment="1">
      <alignment horizontal="left" vertical="center" wrapText="1"/>
    </xf>
    <xf numFmtId="0" fontId="55" fillId="0" borderId="0" xfId="546" applyFont="1"/>
    <xf numFmtId="4" fontId="62" fillId="36" borderId="31" xfId="562" applyNumberFormat="1" applyFont="1" applyFill="1" applyBorder="1" applyAlignment="1">
      <alignment horizontal="left" vertical="center" wrapText="1"/>
    </xf>
    <xf numFmtId="4" fontId="62" fillId="36" borderId="26" xfId="562" applyNumberFormat="1" applyFont="1" applyFill="1" applyBorder="1" applyAlignment="1">
      <alignment horizontal="left" vertical="center" wrapText="1"/>
    </xf>
    <xf numFmtId="4" fontId="62" fillId="0" borderId="3" xfId="562" applyNumberFormat="1" applyFont="1" applyBorder="1" applyAlignment="1">
      <alignment horizontal="left" vertical="center" wrapText="1"/>
    </xf>
    <xf numFmtId="4" fontId="62" fillId="36" borderId="47" xfId="562" applyNumberFormat="1" applyFont="1" applyFill="1" applyBorder="1" applyAlignment="1">
      <alignment horizontal="left" vertical="center" wrapText="1"/>
    </xf>
    <xf numFmtId="4" fontId="61" fillId="36" borderId="52" xfId="562" applyNumberFormat="1" applyFont="1" applyFill="1" applyBorder="1" applyAlignment="1">
      <alignment horizontal="left" vertical="center" wrapText="1"/>
    </xf>
    <xf numFmtId="49" fontId="62" fillId="0" borderId="23" xfId="546" applyNumberFormat="1" applyFont="1" applyBorder="1" applyAlignment="1">
      <alignment horizontal="left" vertical="center" wrapText="1"/>
    </xf>
    <xf numFmtId="168" fontId="62" fillId="2" borderId="23" xfId="557" applyNumberFormat="1" applyFont="1" applyFill="1" applyBorder="1" applyAlignment="1">
      <alignment horizontal="left" vertical="center" wrapText="1"/>
    </xf>
    <xf numFmtId="49" fontId="62" fillId="0" borderId="28" xfId="546" applyNumberFormat="1" applyFont="1" applyBorder="1" applyAlignment="1">
      <alignment horizontal="left" vertical="center" wrapText="1"/>
    </xf>
    <xf numFmtId="4" fontId="64" fillId="0" borderId="52" xfId="561" applyNumberFormat="1" applyFont="1" applyBorder="1" applyAlignment="1">
      <alignment horizontal="left" vertical="center" wrapText="1"/>
    </xf>
    <xf numFmtId="4" fontId="62" fillId="0" borderId="36" xfId="561" applyNumberFormat="1" applyFont="1" applyBorder="1" applyAlignment="1">
      <alignment horizontal="left" vertical="center" wrapText="1"/>
    </xf>
    <xf numFmtId="4" fontId="66" fillId="2" borderId="52" xfId="561" applyNumberFormat="1" applyFont="1" applyFill="1" applyBorder="1" applyAlignment="1">
      <alignment horizontal="left" vertical="center" wrapText="1"/>
    </xf>
    <xf numFmtId="0" fontId="67" fillId="0" borderId="0" xfId="546" applyFont="1"/>
    <xf numFmtId="49" fontId="62" fillId="0" borderId="35" xfId="475" applyNumberFormat="1" applyFont="1" applyBorder="1" applyAlignment="1">
      <alignment horizontal="left" vertical="center" wrapText="1"/>
    </xf>
    <xf numFmtId="0" fontId="62" fillId="0" borderId="41" xfId="475" applyFont="1" applyBorder="1" applyAlignment="1">
      <alignment horizontal="left" vertical="center" wrapText="1"/>
    </xf>
    <xf numFmtId="0" fontId="62" fillId="0" borderId="41" xfId="546" applyFont="1" applyBorder="1" applyAlignment="1">
      <alignment horizontal="left" vertical="center" wrapText="1"/>
    </xf>
    <xf numFmtId="4" fontId="62" fillId="0" borderId="41" xfId="546" applyNumberFormat="1" applyFont="1" applyBorder="1" applyAlignment="1">
      <alignment horizontal="left" vertical="center" wrapText="1"/>
    </xf>
    <xf numFmtId="4" fontId="62" fillId="2" borderId="41" xfId="557" applyNumberFormat="1" applyFont="1" applyFill="1" applyBorder="1" applyAlignment="1">
      <alignment horizontal="left" vertical="center" wrapText="1"/>
    </xf>
    <xf numFmtId="4" fontId="62" fillId="2" borderId="42" xfId="557" applyNumberFormat="1" applyFont="1" applyFill="1" applyBorder="1" applyAlignment="1">
      <alignment horizontal="left" vertical="center" wrapText="1"/>
    </xf>
    <xf numFmtId="0" fontId="55" fillId="0" borderId="0" xfId="546" applyFont="1" applyAlignment="1">
      <alignment wrapText="1"/>
    </xf>
    <xf numFmtId="168" fontId="66" fillId="2" borderId="52" xfId="561" applyNumberFormat="1" applyFont="1" applyFill="1" applyBorder="1" applyAlignment="1">
      <alignment horizontal="left" vertical="center" wrapText="1"/>
    </xf>
    <xf numFmtId="4" fontId="68" fillId="2" borderId="52" xfId="561" applyNumberFormat="1" applyFont="1" applyFill="1" applyBorder="1" applyAlignment="1">
      <alignment horizontal="left" vertical="center" wrapText="1"/>
    </xf>
    <xf numFmtId="0" fontId="68" fillId="0" borderId="0" xfId="0" applyFont="1" applyAlignment="1">
      <alignment vertical="top" wrapText="1"/>
    </xf>
    <xf numFmtId="0" fontId="69" fillId="0" borderId="0" xfId="0" applyFont="1"/>
    <xf numFmtId="0" fontId="68" fillId="0" borderId="0" xfId="0" applyFont="1"/>
    <xf numFmtId="4" fontId="68" fillId="0" borderId="0" xfId="0" applyNumberFormat="1" applyFont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9" fillId="34" borderId="6" xfId="1" applyFont="1" applyFill="1" applyBorder="1" applyAlignment="1">
      <alignment horizontal="right" wrapText="1"/>
    </xf>
    <xf numFmtId="0" fontId="59" fillId="34" borderId="7" xfId="1" applyFont="1" applyFill="1" applyBorder="1" applyAlignment="1">
      <alignment horizontal="right" wrapText="1"/>
    </xf>
    <xf numFmtId="0" fontId="59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2" fillId="0" borderId="33" xfId="562" applyFont="1" applyBorder="1" applyAlignment="1">
      <alignment horizontal="left" vertical="center" wrapText="1"/>
    </xf>
    <xf numFmtId="0" fontId="62" fillId="0" borderId="7" xfId="562" applyFont="1" applyBorder="1" applyAlignment="1">
      <alignment horizontal="left" vertical="center" wrapText="1"/>
    </xf>
    <xf numFmtId="0" fontId="62" fillId="0" borderId="8" xfId="562" applyFont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34" xfId="562" applyFont="1" applyBorder="1" applyAlignment="1">
      <alignment horizontal="left" vertical="center" wrapText="1"/>
    </xf>
    <xf numFmtId="0" fontId="62" fillId="0" borderId="37" xfId="562" applyFont="1" applyBorder="1" applyAlignment="1">
      <alignment horizontal="left" vertical="center" wrapText="1"/>
    </xf>
    <xf numFmtId="0" fontId="61" fillId="0" borderId="38" xfId="562" applyFont="1" applyBorder="1" applyAlignment="1">
      <alignment horizontal="left" vertical="center" wrapText="1"/>
    </xf>
    <xf numFmtId="0" fontId="61" fillId="0" borderId="39" xfId="562" applyFont="1" applyBorder="1" applyAlignment="1">
      <alignment horizontal="left" vertical="center" wrapText="1"/>
    </xf>
    <xf numFmtId="0" fontId="61" fillId="0" borderId="51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center" vertical="center" wrapText="1"/>
    </xf>
    <xf numFmtId="0" fontId="64" fillId="0" borderId="39" xfId="561" applyFont="1" applyBorder="1" applyAlignment="1">
      <alignment horizontal="center" vertical="center" wrapText="1"/>
    </xf>
    <xf numFmtId="0" fontId="64" fillId="0" borderId="32" xfId="561" applyFont="1" applyBorder="1" applyAlignment="1">
      <alignment horizontal="center" vertical="center" wrapText="1"/>
    </xf>
    <xf numFmtId="0" fontId="62" fillId="0" borderId="25" xfId="562" applyFont="1" applyBorder="1" applyAlignment="1">
      <alignment horizontal="left" vertical="center" wrapText="1"/>
    </xf>
    <xf numFmtId="0" fontId="62" fillId="0" borderId="2" xfId="562" applyFont="1" applyBorder="1" applyAlignment="1">
      <alignment horizontal="left" vertical="center" wrapText="1"/>
    </xf>
    <xf numFmtId="0" fontId="62" fillId="0" borderId="48" xfId="562" applyFont="1" applyBorder="1" applyAlignment="1">
      <alignment horizontal="left" vertical="center" wrapText="1"/>
    </xf>
    <xf numFmtId="0" fontId="62" fillId="0" borderId="49" xfId="562" applyFont="1" applyBorder="1" applyAlignment="1">
      <alignment horizontal="left" vertical="center" wrapText="1"/>
    </xf>
    <xf numFmtId="0" fontId="62" fillId="0" borderId="50" xfId="562" applyFont="1" applyBorder="1" applyAlignment="1">
      <alignment horizontal="left" vertical="center" wrapText="1"/>
    </xf>
    <xf numFmtId="0" fontId="66" fillId="2" borderId="38" xfId="561" applyFont="1" applyFill="1" applyBorder="1" applyAlignment="1">
      <alignment horizontal="left" vertical="center" wrapText="1"/>
    </xf>
    <xf numFmtId="0" fontId="66" fillId="2" borderId="39" xfId="561" applyFont="1" applyFill="1" applyBorder="1" applyAlignment="1">
      <alignment horizontal="left" vertical="center" wrapText="1"/>
    </xf>
    <xf numFmtId="0" fontId="66" fillId="2" borderId="51" xfId="561" applyFont="1" applyFill="1" applyBorder="1" applyAlignment="1">
      <alignment horizontal="left" vertical="center" wrapText="1"/>
    </xf>
    <xf numFmtId="0" fontId="64" fillId="0" borderId="38" xfId="561" applyFont="1" applyBorder="1" applyAlignment="1">
      <alignment horizontal="left" vertical="center" wrapText="1"/>
    </xf>
    <xf numFmtId="0" fontId="64" fillId="0" borderId="39" xfId="561" applyFont="1" applyBorder="1" applyAlignment="1">
      <alignment horizontal="left" vertical="center" wrapText="1"/>
    </xf>
    <xf numFmtId="0" fontId="64" fillId="0" borderId="51" xfId="561" applyFont="1" applyBorder="1" applyAlignment="1">
      <alignment horizontal="left" vertical="center" wrapText="1"/>
    </xf>
    <xf numFmtId="0" fontId="62" fillId="0" borderId="38" xfId="561" applyFont="1" applyBorder="1" applyAlignment="1">
      <alignment horizontal="left" vertical="center" wrapText="1"/>
    </xf>
    <xf numFmtId="0" fontId="62" fillId="0" borderId="39" xfId="561" applyFont="1" applyBorder="1" applyAlignment="1">
      <alignment horizontal="left" vertical="center" wrapText="1"/>
    </xf>
    <xf numFmtId="0" fontId="62" fillId="0" borderId="51" xfId="561" applyFont="1" applyBorder="1" applyAlignment="1">
      <alignment horizontal="left" vertical="center" wrapText="1"/>
    </xf>
    <xf numFmtId="0" fontId="57" fillId="0" borderId="0" xfId="562" applyFont="1" applyBorder="1" applyAlignment="1">
      <alignment horizontal="left"/>
    </xf>
    <xf numFmtId="49" fontId="63" fillId="0" borderId="22" xfId="475" applyNumberFormat="1" applyFont="1" applyBorder="1" applyAlignment="1">
      <alignment horizontal="left" vertical="center" wrapText="1"/>
    </xf>
    <xf numFmtId="49" fontId="63" fillId="0" borderId="23" xfId="475" applyNumberFormat="1" applyFont="1" applyBorder="1" applyAlignment="1">
      <alignment horizontal="left" vertical="center" wrapText="1"/>
    </xf>
    <xf numFmtId="49" fontId="63" fillId="0" borderId="24" xfId="475" applyNumberFormat="1" applyFont="1" applyBorder="1" applyAlignment="1">
      <alignment horizontal="left" vertical="center" wrapText="1"/>
    </xf>
    <xf numFmtId="0" fontId="63" fillId="0" borderId="35" xfId="562" applyFont="1" applyBorder="1" applyAlignment="1">
      <alignment horizontal="left" vertical="center" wrapText="1"/>
    </xf>
    <xf numFmtId="0" fontId="63" fillId="0" borderId="4" xfId="562" applyFont="1" applyBorder="1" applyAlignment="1">
      <alignment horizontal="left" vertical="center" wrapText="1"/>
    </xf>
    <xf numFmtId="0" fontId="63" fillId="0" borderId="4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0" fontId="57" fillId="2" borderId="0" xfId="562" applyFont="1" applyFill="1" applyBorder="1" applyAlignment="1">
      <alignment horizontal="center" wrapText="1"/>
    </xf>
    <xf numFmtId="0" fontId="63" fillId="0" borderId="38" xfId="562" applyFont="1" applyBorder="1" applyAlignment="1">
      <alignment horizontal="center" vertical="center" wrapText="1"/>
    </xf>
    <xf numFmtId="0" fontId="63" fillId="0" borderId="39" xfId="562" applyFont="1" applyBorder="1" applyAlignment="1">
      <alignment horizontal="center" vertical="center" wrapText="1"/>
    </xf>
    <xf numFmtId="0" fontId="63" fillId="0" borderId="32" xfId="562" applyFont="1" applyBorder="1" applyAlignment="1">
      <alignment horizontal="center" vertical="center" wrapText="1"/>
    </xf>
    <xf numFmtId="0" fontId="62" fillId="0" borderId="30" xfId="562" applyFont="1" applyBorder="1" applyAlignment="1">
      <alignment horizontal="left" vertical="center" wrapText="1"/>
    </xf>
    <xf numFmtId="0" fontId="62" fillId="0" borderId="5" xfId="562" applyFont="1" applyBorder="1" applyAlignment="1">
      <alignment horizontal="left" vertical="center" wrapText="1"/>
    </xf>
    <xf numFmtId="0" fontId="68" fillId="2" borderId="38" xfId="561" applyFont="1" applyFill="1" applyBorder="1" applyAlignment="1">
      <alignment horizontal="left" vertical="center" wrapText="1"/>
    </xf>
    <xf numFmtId="0" fontId="68" fillId="2" borderId="39" xfId="561" applyFont="1" applyFill="1" applyBorder="1" applyAlignment="1">
      <alignment horizontal="left" vertical="center" wrapText="1"/>
    </xf>
    <xf numFmtId="0" fontId="68" fillId="2" borderId="51" xfId="561" applyFont="1" applyFill="1" applyBorder="1" applyAlignment="1">
      <alignment horizontal="left" vertical="center" wrapText="1"/>
    </xf>
    <xf numFmtId="0" fontId="69" fillId="0" borderId="0" xfId="0" applyFont="1" applyAlignment="1">
      <alignment horizontal="center" vertical="top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-%20gavrush/___&#1057;&#1052;&#1045;&#1058;&#1053;&#1040;&#1071;%20&#1044;&#1054;&#1050;&#1059;&#1052;&#1045;&#1053;&#1058;&#1040;&#1062;&#1048;&#1071;/&#1048;&#1055;&#1056;/&#1048;&#1055;&#1056;%202018-2022/&#1048;&#1055;&#1056;%202018-2022%20&#1080;&#1079;&#1084;.%2015.12.2016/87_&#1055;&#1057;%2035_6%20&#1044;&#1077;&#1087;&#1086;/H-25-&#1055;&#1069;&#1057;-87%20&#1055;&#1057;%2035_6%20&#1044;&#1077;&#1087;&#1086;/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4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3" t="s">
        <v>58</v>
      </c>
      <c r="B3" s="133"/>
      <c r="C3" s="133"/>
      <c r="D3" s="133"/>
      <c r="E3" s="133"/>
      <c r="F3" s="133"/>
      <c r="G3" s="133"/>
      <c r="H3" s="133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6" t="s">
        <v>1</v>
      </c>
      <c r="B9" s="137" t="s">
        <v>2</v>
      </c>
      <c r="C9" s="136" t="s">
        <v>3</v>
      </c>
      <c r="D9" s="138" t="s">
        <v>78</v>
      </c>
      <c r="E9" s="138"/>
      <c r="F9" s="138"/>
      <c r="G9" s="138"/>
      <c r="H9" s="136" t="s">
        <v>79</v>
      </c>
    </row>
    <row r="10" spans="1:8" ht="12.75" customHeight="1" x14ac:dyDescent="0.2">
      <c r="A10" s="136"/>
      <c r="B10" s="137"/>
      <c r="C10" s="136"/>
      <c r="D10" s="136" t="s">
        <v>4</v>
      </c>
      <c r="E10" s="139" t="s">
        <v>5</v>
      </c>
      <c r="F10" s="136" t="s">
        <v>6</v>
      </c>
      <c r="G10" s="136" t="s">
        <v>7</v>
      </c>
      <c r="H10" s="136"/>
    </row>
    <row r="11" spans="1:8" x14ac:dyDescent="0.2">
      <c r="A11" s="136"/>
      <c r="B11" s="137"/>
      <c r="C11" s="136"/>
      <c r="D11" s="136"/>
      <c r="E11" s="140"/>
      <c r="F11" s="136"/>
      <c r="G11" s="136"/>
      <c r="H11" s="136"/>
    </row>
    <row r="12" spans="1:8" x14ac:dyDescent="0.2">
      <c r="A12" s="136"/>
      <c r="B12" s="137"/>
      <c r="C12" s="136"/>
      <c r="D12" s="136"/>
      <c r="E12" s="141"/>
      <c r="F12" s="136"/>
      <c r="G12" s="136"/>
      <c r="H12" s="136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4" t="s">
        <v>8</v>
      </c>
      <c r="B14" s="135"/>
      <c r="C14" s="135"/>
      <c r="D14" s="135"/>
      <c r="E14" s="135"/>
      <c r="F14" s="135"/>
      <c r="G14" s="135"/>
      <c r="H14" s="135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>F15</f>
        <v>0</v>
      </c>
      <c r="G16" s="16"/>
      <c r="H16" s="16" t="e">
        <f>SUM(D16:G16)</f>
        <v>#REF!</v>
      </c>
    </row>
    <row r="17" spans="1:8" x14ac:dyDescent="0.2">
      <c r="A17" s="134" t="s">
        <v>12</v>
      </c>
      <c r="B17" s="135"/>
      <c r="C17" s="135"/>
      <c r="D17" s="135"/>
      <c r="E17" s="135"/>
      <c r="F17" s="135"/>
      <c r="G17" s="135"/>
      <c r="H17" s="135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4" t="s">
        <v>14</v>
      </c>
      <c r="B19" s="135"/>
      <c r="C19" s="135"/>
      <c r="D19" s="135"/>
      <c r="E19" s="135"/>
      <c r="F19" s="135"/>
      <c r="G19" s="135"/>
      <c r="H19" s="135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4" t="s">
        <v>16</v>
      </c>
      <c r="B21" s="135"/>
      <c r="C21" s="135"/>
      <c r="D21" s="135"/>
      <c r="E21" s="135"/>
      <c r="F21" s="135"/>
      <c r="G21" s="135"/>
      <c r="H21" s="135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4" t="s">
        <v>18</v>
      </c>
      <c r="B23" s="135"/>
      <c r="C23" s="135"/>
      <c r="D23" s="135"/>
      <c r="E23" s="135"/>
      <c r="F23" s="135"/>
      <c r="G23" s="135"/>
      <c r="H23" s="135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4" t="s">
        <v>21</v>
      </c>
      <c r="B26" s="135"/>
      <c r="C26" s="135"/>
      <c r="D26" s="135"/>
      <c r="E26" s="135"/>
      <c r="F26" s="135"/>
      <c r="G26" s="135"/>
      <c r="H26" s="135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4" t="s">
        <v>24</v>
      </c>
      <c r="B29" s="135"/>
      <c r="C29" s="135"/>
      <c r="D29" s="135"/>
      <c r="E29" s="135"/>
      <c r="F29" s="135"/>
      <c r="G29" s="135"/>
      <c r="H29" s="135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>SUM(G30:G32)</f>
        <v>0</v>
      </c>
      <c r="H33" s="16" t="e">
        <f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>SUM(E34:G34)</f>
        <v>#REF!</v>
      </c>
    </row>
    <row r="35" spans="1:8" x14ac:dyDescent="0.2">
      <c r="A35" s="134" t="s">
        <v>32</v>
      </c>
      <c r="B35" s="135"/>
      <c r="C35" s="135"/>
      <c r="D35" s="135"/>
      <c r="E35" s="135"/>
      <c r="F35" s="135"/>
      <c r="G35" s="135"/>
      <c r="H35" s="135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4" t="s">
        <v>35</v>
      </c>
      <c r="B38" s="135"/>
      <c r="C38" s="135"/>
      <c r="D38" s="135"/>
      <c r="E38" s="135"/>
      <c r="F38" s="135"/>
      <c r="G38" s="135"/>
      <c r="H38" s="135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4" t="s">
        <v>38</v>
      </c>
      <c r="B42" s="135"/>
      <c r="C42" s="135"/>
      <c r="D42" s="135"/>
      <c r="E42" s="135"/>
      <c r="F42" s="135"/>
      <c r="G42" s="135"/>
      <c r="H42" s="135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4" t="s">
        <v>42</v>
      </c>
      <c r="B45" s="135"/>
      <c r="C45" s="135"/>
      <c r="D45" s="135"/>
      <c r="E45" s="135"/>
      <c r="F45" s="135"/>
      <c r="G45" s="135"/>
      <c r="H45" s="135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>ROUND(((E41+E44)*0.2),5)</f>
        <v>#REF!</v>
      </c>
      <c r="F46" s="16">
        <f>ROUND(((F41+F44)*0.2),5)</f>
        <v>0</v>
      </c>
      <c r="G46" s="16" t="e">
        <f>ROUND(((G41+G44)*0.2),5)</f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>E46</f>
        <v>#REF!</v>
      </c>
      <c r="F47" s="16">
        <f>F46</f>
        <v>0</v>
      </c>
      <c r="G47" s="16" t="e">
        <f>G46</f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1">
        <v>10</v>
      </c>
      <c r="B49" s="154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>SUM(D49:G49)</f>
        <v>#REF!</v>
      </c>
      <c r="Q49" s="126"/>
      <c r="R49" s="126"/>
    </row>
    <row r="50" spans="1:18" s="30" customFormat="1" x14ac:dyDescent="0.2">
      <c r="A50" s="152"/>
      <c r="B50" s="155"/>
      <c r="C50" s="31" t="s">
        <v>46</v>
      </c>
      <c r="D50" s="29"/>
      <c r="E50" s="29" t="e">
        <f>E30*1.2*14.98</f>
        <v>#REF!</v>
      </c>
      <c r="F50" s="29"/>
      <c r="G50" s="32"/>
      <c r="H50" s="29" t="e">
        <f>SUM(D50:G50)</f>
        <v>#REF!</v>
      </c>
      <c r="Q50" s="126"/>
      <c r="R50" s="126"/>
    </row>
    <row r="51" spans="1:18" s="30" customFormat="1" x14ac:dyDescent="0.2">
      <c r="A51" s="152"/>
      <c r="B51" s="155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6"/>
      <c r="R51" s="126"/>
    </row>
    <row r="52" spans="1:18" s="30" customFormat="1" x14ac:dyDescent="0.2">
      <c r="A52" s="152"/>
      <c r="B52" s="155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6"/>
      <c r="R52" s="126"/>
    </row>
    <row r="53" spans="1:18" s="30" customFormat="1" x14ac:dyDescent="0.2">
      <c r="A53" s="153"/>
      <c r="B53" s="156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6"/>
      <c r="R53" s="126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>SUM(E49:E53)</f>
        <v>#REF!</v>
      </c>
      <c r="F54" s="29">
        <f>SUM(F49:F53)</f>
        <v>0</v>
      </c>
      <c r="G54" s="29" t="e">
        <f>SUM(G49:G53)</f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5" t="s">
        <v>73</v>
      </c>
      <c r="B55" s="146"/>
      <c r="C55" s="147"/>
      <c r="D55" s="35" t="e">
        <f>D54</f>
        <v>#REF!</v>
      </c>
      <c r="E55" s="35" t="e">
        <f>E54</f>
        <v>#REF!</v>
      </c>
      <c r="F55" s="35">
        <f>F54</f>
        <v>0</v>
      </c>
      <c r="G55" s="35" t="e">
        <f>G54</f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8" t="s">
        <v>74</v>
      </c>
      <c r="B56" s="149"/>
      <c r="C56" s="150"/>
      <c r="D56" s="37"/>
      <c r="E56" s="37"/>
      <c r="F56" s="37"/>
      <c r="G56" s="37"/>
      <c r="H56" s="38"/>
    </row>
    <row r="57" spans="1:18" x14ac:dyDescent="0.2">
      <c r="A57" s="148" t="s">
        <v>75</v>
      </c>
      <c r="B57" s="149"/>
      <c r="C57" s="150"/>
      <c r="D57" s="38" t="e">
        <f>D55</f>
        <v>#REF!</v>
      </c>
      <c r="E57" s="38" t="e">
        <f>E55</f>
        <v>#REF!</v>
      </c>
      <c r="F57" s="38">
        <f>F55</f>
        <v>0</v>
      </c>
      <c r="G57" s="38" t="e">
        <f>G55</f>
        <v>#REF!</v>
      </c>
      <c r="H57" s="35" t="e">
        <f>SUM(D57:G57)</f>
        <v>#REF!</v>
      </c>
      <c r="I57" s="57"/>
      <c r="J57" s="36"/>
      <c r="K57" s="36"/>
      <c r="L57" s="36"/>
    </row>
    <row r="58" spans="1:18" s="53" customFormat="1" ht="12.75" customHeight="1" x14ac:dyDescent="0.2">
      <c r="A58" s="127" t="s">
        <v>59</v>
      </c>
      <c r="B58" s="128"/>
      <c r="C58" s="128"/>
      <c r="D58" s="128"/>
      <c r="E58" s="128"/>
      <c r="F58" s="128"/>
      <c r="G58" s="128"/>
      <c r="H58" s="129"/>
    </row>
    <row r="59" spans="1:18" x14ac:dyDescent="0.2">
      <c r="A59" s="55" t="s">
        <v>66</v>
      </c>
      <c r="B59" s="55">
        <v>2019</v>
      </c>
      <c r="C59" s="39" t="s">
        <v>67</v>
      </c>
      <c r="D59" s="52">
        <v>0</v>
      </c>
      <c r="E59" s="52">
        <v>0</v>
      </c>
      <c r="F59" s="52">
        <v>0</v>
      </c>
      <c r="G59" s="52">
        <v>0</v>
      </c>
      <c r="H59" s="51">
        <f t="shared" ref="H59:H64" si="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5" t="s">
        <v>50</v>
      </c>
      <c r="B60" s="55">
        <v>2020</v>
      </c>
      <c r="C60" s="39" t="s">
        <v>68</v>
      </c>
      <c r="D60" s="58" t="e">
        <f>D57*$C$59*$C$60</f>
        <v>#REF!</v>
      </c>
      <c r="E60" s="58" t="e">
        <f>E57*$C$59*$C$60</f>
        <v>#REF!</v>
      </c>
      <c r="F60" s="58">
        <f>F57*$C$59*$C$60</f>
        <v>0</v>
      </c>
      <c r="G60" s="58" t="e">
        <f>G57*$C$59*$C$60</f>
        <v>#REF!</v>
      </c>
      <c r="H60" s="59" t="e">
        <f t="shared" si="0"/>
        <v>#REF!</v>
      </c>
      <c r="I60" s="36"/>
      <c r="J60" s="56"/>
      <c r="K60" s="36"/>
      <c r="L60" s="36"/>
      <c r="N60" s="36"/>
    </row>
    <row r="61" spans="1:18" x14ac:dyDescent="0.2">
      <c r="A61" s="55" t="s">
        <v>60</v>
      </c>
      <c r="B61" s="55">
        <v>2021</v>
      </c>
      <c r="C61" s="39" t="s">
        <v>69</v>
      </c>
      <c r="D61" s="52">
        <v>0</v>
      </c>
      <c r="E61" s="52">
        <v>0</v>
      </c>
      <c r="F61" s="52">
        <v>0</v>
      </c>
      <c r="G61" s="52">
        <v>0</v>
      </c>
      <c r="H61" s="51">
        <f t="shared" si="0"/>
        <v>0</v>
      </c>
      <c r="I61" s="36"/>
      <c r="J61" s="36"/>
      <c r="K61" s="36"/>
      <c r="L61" s="36"/>
      <c r="M61" s="36"/>
      <c r="N61" s="36"/>
    </row>
    <row r="62" spans="1:18" x14ac:dyDescent="0.2">
      <c r="A62" s="55" t="s">
        <v>61</v>
      </c>
      <c r="B62" s="55">
        <v>2022</v>
      </c>
      <c r="C62" s="39" t="s">
        <v>70</v>
      </c>
      <c r="D62" s="52">
        <v>0</v>
      </c>
      <c r="E62" s="52">
        <v>0</v>
      </c>
      <c r="F62" s="52">
        <v>0</v>
      </c>
      <c r="G62" s="52">
        <v>0</v>
      </c>
      <c r="H62" s="51">
        <f>D62+E62+F62+G62</f>
        <v>0</v>
      </c>
      <c r="I62" s="36"/>
      <c r="N62" s="40"/>
    </row>
    <row r="63" spans="1:18" x14ac:dyDescent="0.2">
      <c r="A63" s="55" t="s">
        <v>62</v>
      </c>
      <c r="B63" s="55">
        <v>2023</v>
      </c>
      <c r="C63" s="39" t="s">
        <v>68</v>
      </c>
      <c r="D63" s="52">
        <v>0</v>
      </c>
      <c r="E63" s="52">
        <v>0</v>
      </c>
      <c r="F63" s="52">
        <v>0</v>
      </c>
      <c r="G63" s="52">
        <v>0</v>
      </c>
      <c r="H63" s="51">
        <f>D63+E63+F63+G63</f>
        <v>0</v>
      </c>
      <c r="I63" s="36"/>
      <c r="N63" s="40"/>
    </row>
    <row r="64" spans="1:18" x14ac:dyDescent="0.2">
      <c r="A64" s="55" t="s">
        <v>71</v>
      </c>
      <c r="B64" s="55">
        <v>2024</v>
      </c>
      <c r="C64" s="39" t="s">
        <v>68</v>
      </c>
      <c r="D64" s="52">
        <v>0</v>
      </c>
      <c r="E64" s="52">
        <v>0</v>
      </c>
      <c r="F64" s="52">
        <v>0</v>
      </c>
      <c r="G64" s="52">
        <v>0</v>
      </c>
      <c r="H64" s="51">
        <f t="shared" si="0"/>
        <v>0</v>
      </c>
      <c r="I64" s="36"/>
      <c r="J64" s="36"/>
      <c r="K64" s="36"/>
      <c r="L64" s="36"/>
      <c r="N64" s="40"/>
    </row>
    <row r="65" spans="1:14" x14ac:dyDescent="0.2">
      <c r="A65" s="130" t="s">
        <v>51</v>
      </c>
      <c r="B65" s="131"/>
      <c r="C65" s="132"/>
      <c r="D65" s="60" t="e">
        <f>SUM(D59:D64)+D56</f>
        <v>#REF!</v>
      </c>
      <c r="E65" s="60" t="e">
        <f>SUM(E59:E64)+E56</f>
        <v>#REF!</v>
      </c>
      <c r="F65" s="60">
        <f>SUM(F59:F64)+F56</f>
        <v>0</v>
      </c>
      <c r="G65" s="60" t="e">
        <f>SUM(G59:G64)+G56</f>
        <v>#REF!</v>
      </c>
      <c r="H65" s="60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2" t="s">
        <v>63</v>
      </c>
      <c r="B66" s="143"/>
      <c r="C66" s="144"/>
      <c r="D66" s="50" t="e">
        <f>ROUND(D65/1.2/1000,3)</f>
        <v>#REF!</v>
      </c>
      <c r="E66" s="50" t="e">
        <f>ROUND(E65/1.2/1000,3)</f>
        <v>#REF!</v>
      </c>
      <c r="F66" s="50">
        <f>ROUND(F65/1.2/1000,3)</f>
        <v>0</v>
      </c>
      <c r="G66" s="50" t="e">
        <f>ROUND(G65/1.2/1000,3)</f>
        <v>#REF!</v>
      </c>
      <c r="H66" s="50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zoomScaleNormal="100" workbookViewId="0">
      <selection activeCell="A3" sqref="A3:F3"/>
    </sheetView>
  </sheetViews>
  <sheetFormatPr defaultColWidth="9.140625"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28.140625" style="85" customWidth="1"/>
    <col min="7" max="16384" width="9.140625" style="41"/>
  </cols>
  <sheetData>
    <row r="1" spans="1:6" s="42" customFormat="1" ht="11.25" x14ac:dyDescent="0.2">
      <c r="A1" s="62"/>
      <c r="B1" s="62"/>
      <c r="C1" s="62"/>
      <c r="D1" s="62"/>
      <c r="E1" s="62"/>
      <c r="F1" s="83"/>
    </row>
    <row r="2" spans="1:6" s="43" customFormat="1" ht="11.25" customHeight="1" x14ac:dyDescent="0.25">
      <c r="A2" s="183"/>
      <c r="B2" s="183"/>
      <c r="C2" s="183"/>
      <c r="D2" s="183"/>
      <c r="E2" s="183"/>
      <c r="F2" s="183"/>
    </row>
    <row r="3" spans="1:6" s="44" customFormat="1" ht="37.5" customHeight="1" x14ac:dyDescent="0.25">
      <c r="A3" s="191" t="s">
        <v>116</v>
      </c>
      <c r="B3" s="191"/>
      <c r="C3" s="191"/>
      <c r="D3" s="191"/>
      <c r="E3" s="191"/>
      <c r="F3" s="191"/>
    </row>
    <row r="4" spans="1:6" s="46" customFormat="1" ht="13.5" customHeight="1" thickBot="1" x14ac:dyDescent="0.25">
      <c r="A4" s="45"/>
      <c r="B4" s="45"/>
      <c r="C4" s="45"/>
      <c r="D4" s="45"/>
      <c r="E4" s="45"/>
      <c r="F4" s="84"/>
    </row>
    <row r="5" spans="1:6" ht="100.5" customHeight="1" thickBot="1" x14ac:dyDescent="0.25">
      <c r="A5" s="86" t="s">
        <v>53</v>
      </c>
      <c r="B5" s="87" t="s">
        <v>54</v>
      </c>
      <c r="C5" s="87" t="s">
        <v>55</v>
      </c>
      <c r="D5" s="87" t="s">
        <v>83</v>
      </c>
      <c r="E5" s="87" t="s">
        <v>56</v>
      </c>
      <c r="F5" s="88" t="s">
        <v>84</v>
      </c>
    </row>
    <row r="6" spans="1:6" s="61" customFormat="1" ht="30.75" customHeight="1" x14ac:dyDescent="0.25">
      <c r="A6" s="113" t="s">
        <v>93</v>
      </c>
      <c r="B6" s="114" t="s">
        <v>117</v>
      </c>
      <c r="C6" s="115" t="s">
        <v>109</v>
      </c>
      <c r="D6" s="116">
        <v>412.9</v>
      </c>
      <c r="E6" s="117">
        <v>3.5000000000000003E-2</v>
      </c>
      <c r="F6" s="118">
        <f>D6*E6</f>
        <v>14.451500000000001</v>
      </c>
    </row>
    <row r="7" spans="1:6" s="47" customFormat="1" ht="13.5" customHeight="1" thickBot="1" x14ac:dyDescent="0.25">
      <c r="A7" s="189" t="s">
        <v>86</v>
      </c>
      <c r="B7" s="190"/>
      <c r="C7" s="190"/>
      <c r="D7" s="190"/>
      <c r="E7" s="190"/>
      <c r="F7" s="89">
        <f>SUM(F6:F6)</f>
        <v>14.451500000000001</v>
      </c>
    </row>
    <row r="8" spans="1:6" s="61" customFormat="1" x14ac:dyDescent="0.25">
      <c r="A8" s="184" t="s">
        <v>85</v>
      </c>
      <c r="B8" s="185"/>
      <c r="C8" s="185"/>
      <c r="D8" s="185"/>
      <c r="E8" s="185"/>
      <c r="F8" s="186"/>
    </row>
    <row r="9" spans="1:6" s="61" customFormat="1" ht="25.5" x14ac:dyDescent="0.25">
      <c r="A9" s="64"/>
      <c r="B9" s="63" t="s">
        <v>82</v>
      </c>
      <c r="C9" s="65" t="s">
        <v>81</v>
      </c>
      <c r="D9" s="66">
        <f>F7</f>
        <v>14.451500000000001</v>
      </c>
      <c r="E9" s="81">
        <v>0.09</v>
      </c>
      <c r="F9" s="67">
        <f>D9*E9</f>
        <v>1.300635</v>
      </c>
    </row>
    <row r="10" spans="1:6" s="61" customFormat="1" x14ac:dyDescent="0.25">
      <c r="A10" s="64"/>
      <c r="B10" s="63" t="s">
        <v>91</v>
      </c>
      <c r="C10" s="65" t="s">
        <v>103</v>
      </c>
      <c r="D10" s="66">
        <f>F7</f>
        <v>14.451500000000001</v>
      </c>
      <c r="E10" s="81">
        <v>1.4999999999999999E-2</v>
      </c>
      <c r="F10" s="67">
        <f t="shared" ref="F10:F21" si="0">D10*E10</f>
        <v>0.21677250000000001</v>
      </c>
    </row>
    <row r="11" spans="1:6" s="61" customFormat="1" ht="25.5" x14ac:dyDescent="0.25">
      <c r="A11" s="64"/>
      <c r="B11" s="63" t="s">
        <v>94</v>
      </c>
      <c r="C11" s="65" t="s">
        <v>103</v>
      </c>
      <c r="D11" s="66">
        <f>F7</f>
        <v>14.451500000000001</v>
      </c>
      <c r="E11" s="81">
        <v>0</v>
      </c>
      <c r="F11" s="67">
        <f t="shared" si="0"/>
        <v>0</v>
      </c>
    </row>
    <row r="12" spans="1:6" s="61" customFormat="1" x14ac:dyDescent="0.25">
      <c r="A12" s="64"/>
      <c r="B12" s="63" t="s">
        <v>114</v>
      </c>
      <c r="C12" s="65" t="s">
        <v>103</v>
      </c>
      <c r="D12" s="66">
        <f>F7</f>
        <v>14.451500000000001</v>
      </c>
      <c r="E12" s="81">
        <v>0.06</v>
      </c>
      <c r="F12" s="67">
        <f t="shared" si="0"/>
        <v>0.86709000000000003</v>
      </c>
    </row>
    <row r="13" spans="1:6" s="61" customFormat="1" x14ac:dyDescent="0.25">
      <c r="A13" s="64"/>
      <c r="B13" s="63" t="s">
        <v>115</v>
      </c>
      <c r="C13" s="65" t="s">
        <v>103</v>
      </c>
      <c r="D13" s="66">
        <f>F7</f>
        <v>14.451500000000001</v>
      </c>
      <c r="E13" s="81">
        <v>0.04</v>
      </c>
      <c r="F13" s="67">
        <f t="shared" si="0"/>
        <v>0.57806000000000002</v>
      </c>
    </row>
    <row r="14" spans="1:6" s="61" customFormat="1" x14ac:dyDescent="0.25">
      <c r="A14" s="64"/>
      <c r="B14" s="63" t="s">
        <v>95</v>
      </c>
      <c r="C14" s="65" t="s">
        <v>103</v>
      </c>
      <c r="D14" s="66">
        <f>F7</f>
        <v>14.451500000000001</v>
      </c>
      <c r="E14" s="81">
        <v>6.7900000000000002E-2</v>
      </c>
      <c r="F14" s="67">
        <f t="shared" si="0"/>
        <v>0.98125685000000007</v>
      </c>
    </row>
    <row r="15" spans="1:6" s="61" customFormat="1" x14ac:dyDescent="0.25">
      <c r="A15" s="94"/>
      <c r="B15" s="95" t="s">
        <v>57</v>
      </c>
      <c r="C15" s="96" t="s">
        <v>103</v>
      </c>
      <c r="D15" s="97">
        <f>F7</f>
        <v>14.451500000000001</v>
      </c>
      <c r="E15" s="98">
        <v>0.03</v>
      </c>
      <c r="F15" s="99">
        <f t="shared" si="0"/>
        <v>0.43354500000000001</v>
      </c>
    </row>
    <row r="16" spans="1:6" s="61" customFormat="1" x14ac:dyDescent="0.25">
      <c r="A16" s="94"/>
      <c r="B16" s="95" t="s">
        <v>97</v>
      </c>
      <c r="C16" s="96" t="s">
        <v>102</v>
      </c>
      <c r="D16" s="97">
        <f>F7</f>
        <v>14.451500000000001</v>
      </c>
      <c r="E16" s="98">
        <v>0</v>
      </c>
      <c r="F16" s="99">
        <f t="shared" si="0"/>
        <v>0</v>
      </c>
    </row>
    <row r="17" spans="1:6" s="61" customFormat="1" x14ac:dyDescent="0.25">
      <c r="A17" s="94"/>
      <c r="B17" s="95" t="s">
        <v>98</v>
      </c>
      <c r="C17" s="96" t="s">
        <v>102</v>
      </c>
      <c r="D17" s="97">
        <f>F7</f>
        <v>14.451500000000001</v>
      </c>
      <c r="E17" s="98">
        <v>1.2999999999999999E-2</v>
      </c>
      <c r="F17" s="99">
        <f>D17*E17</f>
        <v>0.18786949999999999</v>
      </c>
    </row>
    <row r="18" spans="1:6" s="61" customFormat="1" x14ac:dyDescent="0.25">
      <c r="A18" s="94"/>
      <c r="B18" s="95" t="s">
        <v>99</v>
      </c>
      <c r="C18" s="96" t="s">
        <v>102</v>
      </c>
      <c r="D18" s="97">
        <f>F7</f>
        <v>14.451500000000001</v>
      </c>
      <c r="E18" s="98">
        <v>0</v>
      </c>
      <c r="F18" s="99">
        <f>D18*E18</f>
        <v>0</v>
      </c>
    </row>
    <row r="19" spans="1:6" s="61" customFormat="1" x14ac:dyDescent="0.25">
      <c r="A19" s="94"/>
      <c r="B19" s="95" t="s">
        <v>100</v>
      </c>
      <c r="C19" s="96" t="s">
        <v>102</v>
      </c>
      <c r="D19" s="97">
        <f>F7</f>
        <v>14.451500000000001</v>
      </c>
      <c r="E19" s="98">
        <v>0</v>
      </c>
      <c r="F19" s="99">
        <f>D19*E19</f>
        <v>0</v>
      </c>
    </row>
    <row r="20" spans="1:6" s="61" customFormat="1" x14ac:dyDescent="0.25">
      <c r="A20" s="94"/>
      <c r="B20" s="95" t="s">
        <v>101</v>
      </c>
      <c r="C20" s="96" t="s">
        <v>102</v>
      </c>
      <c r="D20" s="97">
        <f>F7</f>
        <v>14.451500000000001</v>
      </c>
      <c r="E20" s="98">
        <v>0</v>
      </c>
      <c r="F20" s="99">
        <f>D20*E20</f>
        <v>0</v>
      </c>
    </row>
    <row r="21" spans="1:6" s="61" customFormat="1" ht="39" thickBot="1" x14ac:dyDescent="0.3">
      <c r="A21" s="71"/>
      <c r="B21" s="72" t="s">
        <v>96</v>
      </c>
      <c r="C21" s="73" t="s">
        <v>102</v>
      </c>
      <c r="D21" s="74">
        <f>F7</f>
        <v>14.451500000000001</v>
      </c>
      <c r="E21" s="82">
        <v>0</v>
      </c>
      <c r="F21" s="75">
        <f t="shared" si="0"/>
        <v>0</v>
      </c>
    </row>
    <row r="22" spans="1:6" s="47" customFormat="1" ht="13.5" customHeight="1" thickBot="1" x14ac:dyDescent="0.25">
      <c r="A22" s="187" t="s">
        <v>86</v>
      </c>
      <c r="B22" s="188"/>
      <c r="C22" s="188"/>
      <c r="D22" s="188"/>
      <c r="E22" s="188"/>
      <c r="F22" s="76">
        <f>SUM(F9:F21,F7)</f>
        <v>19.01672885</v>
      </c>
    </row>
    <row r="23" spans="1:6" s="47" customFormat="1" ht="13.5" customHeight="1" thickBot="1" x14ac:dyDescent="0.25">
      <c r="A23" s="192" t="s">
        <v>90</v>
      </c>
      <c r="B23" s="193"/>
      <c r="C23" s="193"/>
      <c r="D23" s="193"/>
      <c r="E23" s="193"/>
      <c r="F23" s="194"/>
    </row>
    <row r="24" spans="1:6" s="47" customFormat="1" ht="13.5" customHeight="1" x14ac:dyDescent="0.2">
      <c r="A24" s="195" t="s">
        <v>87</v>
      </c>
      <c r="B24" s="196"/>
      <c r="C24" s="196"/>
      <c r="D24" s="196"/>
      <c r="E24" s="79">
        <v>0.8</v>
      </c>
      <c r="F24" s="70">
        <f>F22*E24</f>
        <v>15.21338308</v>
      </c>
    </row>
    <row r="25" spans="1:6" s="47" customFormat="1" ht="13.5" customHeight="1" x14ac:dyDescent="0.2">
      <c r="A25" s="169" t="s">
        <v>88</v>
      </c>
      <c r="B25" s="170"/>
      <c r="C25" s="170"/>
      <c r="D25" s="170"/>
      <c r="E25" s="80">
        <v>0.04</v>
      </c>
      <c r="F25" s="68">
        <f>F22*E25</f>
        <v>0.76066915400000001</v>
      </c>
    </row>
    <row r="26" spans="1:6" s="47" customFormat="1" ht="13.5" customHeight="1" x14ac:dyDescent="0.2">
      <c r="A26" s="169" t="s">
        <v>89</v>
      </c>
      <c r="B26" s="170"/>
      <c r="C26" s="170"/>
      <c r="D26" s="170"/>
      <c r="E26" s="80">
        <v>0</v>
      </c>
      <c r="F26" s="68">
        <f>F22*E26</f>
        <v>0</v>
      </c>
    </row>
    <row r="27" spans="1:6" s="47" customFormat="1" ht="13.5" customHeight="1" thickBot="1" x14ac:dyDescent="0.25">
      <c r="A27" s="169" t="s">
        <v>92</v>
      </c>
      <c r="B27" s="170"/>
      <c r="C27" s="170"/>
      <c r="D27" s="170"/>
      <c r="E27" s="80">
        <v>0.16</v>
      </c>
      <c r="F27" s="68">
        <f>F22*E27</f>
        <v>3.0426766160000001</v>
      </c>
    </row>
    <row r="28" spans="1:6" s="47" customFormat="1" ht="13.5" customHeight="1" thickBot="1" x14ac:dyDescent="0.25">
      <c r="A28" s="166" t="s">
        <v>110</v>
      </c>
      <c r="B28" s="167"/>
      <c r="C28" s="167"/>
      <c r="D28" s="167"/>
      <c r="E28" s="167"/>
      <c r="F28" s="168"/>
    </row>
    <row r="29" spans="1:6" s="47" customFormat="1" ht="13.5" customHeight="1" x14ac:dyDescent="0.2">
      <c r="A29" s="171" t="s">
        <v>87</v>
      </c>
      <c r="B29" s="172"/>
      <c r="C29" s="172"/>
      <c r="D29" s="173"/>
      <c r="E29" s="77">
        <v>6.43</v>
      </c>
      <c r="F29" s="101">
        <f>F24*E29</f>
        <v>97.822053204399992</v>
      </c>
    </row>
    <row r="30" spans="1:6" s="47" customFormat="1" ht="13.5" customHeight="1" x14ac:dyDescent="0.2">
      <c r="A30" s="157" t="s">
        <v>88</v>
      </c>
      <c r="B30" s="158"/>
      <c r="C30" s="158"/>
      <c r="D30" s="159"/>
      <c r="E30" s="69">
        <v>5.19</v>
      </c>
      <c r="F30" s="102">
        <f>F25*E30</f>
        <v>3.9478729092600005</v>
      </c>
    </row>
    <row r="31" spans="1:6" s="47" customFormat="1" ht="13.5" customHeight="1" x14ac:dyDescent="0.2">
      <c r="A31" s="157" t="s">
        <v>89</v>
      </c>
      <c r="B31" s="158"/>
      <c r="C31" s="158"/>
      <c r="D31" s="159"/>
      <c r="E31" s="69">
        <v>27.67</v>
      </c>
      <c r="F31" s="102">
        <f>F26*E31</f>
        <v>0</v>
      </c>
    </row>
    <row r="32" spans="1:6" s="47" customFormat="1" ht="13.5" customHeight="1" thickBot="1" x14ac:dyDescent="0.25">
      <c r="A32" s="160" t="s">
        <v>104</v>
      </c>
      <c r="B32" s="161"/>
      <c r="C32" s="161"/>
      <c r="D32" s="162"/>
      <c r="E32" s="103">
        <v>10.26</v>
      </c>
      <c r="F32" s="104">
        <f>F27*E32</f>
        <v>31.21786208016</v>
      </c>
    </row>
    <row r="33" spans="1:6" s="47" customFormat="1" ht="13.5" customHeight="1" thickBot="1" x14ac:dyDescent="0.25">
      <c r="A33" s="163" t="s">
        <v>111</v>
      </c>
      <c r="B33" s="164"/>
      <c r="C33" s="164"/>
      <c r="D33" s="164"/>
      <c r="E33" s="165"/>
      <c r="F33" s="105">
        <f>SUM(F29:F32)</f>
        <v>132.98778819381999</v>
      </c>
    </row>
    <row r="34" spans="1:6" s="78" customFormat="1" ht="13.5" customHeight="1" x14ac:dyDescent="0.2">
      <c r="A34" s="90"/>
      <c r="B34" s="91" t="s">
        <v>105</v>
      </c>
      <c r="C34" s="92" t="str">
        <f>C10</f>
        <v>п. 2.7</v>
      </c>
      <c r="D34" s="106" t="s">
        <v>112</v>
      </c>
      <c r="E34" s="107">
        <v>0.06</v>
      </c>
      <c r="F34" s="93">
        <f>F33*E34</f>
        <v>7.9792672916291991</v>
      </c>
    </row>
    <row r="35" spans="1:6" s="47" customFormat="1" ht="42" customHeight="1" thickBot="1" x14ac:dyDescent="0.25">
      <c r="A35" s="71"/>
      <c r="B35" s="72" t="s">
        <v>107</v>
      </c>
      <c r="C35" s="73" t="s">
        <v>113</v>
      </c>
      <c r="D35" s="108" t="s">
        <v>108</v>
      </c>
      <c r="E35" s="82">
        <v>0.04</v>
      </c>
      <c r="F35" s="75">
        <f>F33*E35</f>
        <v>5.3195115277528</v>
      </c>
    </row>
    <row r="36" spans="1:6" s="47" customFormat="1" ht="27" customHeight="1" thickBot="1" x14ac:dyDescent="0.25">
      <c r="A36" s="166" t="s">
        <v>118</v>
      </c>
      <c r="B36" s="167"/>
      <c r="C36" s="167"/>
      <c r="D36" s="167"/>
      <c r="E36" s="167"/>
      <c r="F36" s="168"/>
    </row>
    <row r="37" spans="1:6" s="47" customFormat="1" ht="27" customHeight="1" x14ac:dyDescent="0.2">
      <c r="A37" s="171" t="s">
        <v>87</v>
      </c>
      <c r="B37" s="172"/>
      <c r="C37" s="172"/>
      <c r="D37" s="173"/>
      <c r="E37" s="79">
        <v>1.0509999999999999</v>
      </c>
      <c r="F37" s="70">
        <f>F29*E37</f>
        <v>102.81097791782439</v>
      </c>
    </row>
    <row r="38" spans="1:6" s="47" customFormat="1" ht="13.5" customHeight="1" x14ac:dyDescent="0.2">
      <c r="A38" s="157" t="s">
        <v>88</v>
      </c>
      <c r="B38" s="158"/>
      <c r="C38" s="158"/>
      <c r="D38" s="159"/>
      <c r="E38" s="80">
        <v>1.0509999999999999</v>
      </c>
      <c r="F38" s="68">
        <f>F30*E38</f>
        <v>4.14921442763226</v>
      </c>
    </row>
    <row r="39" spans="1:6" s="47" customFormat="1" ht="13.5" customHeight="1" x14ac:dyDescent="0.2">
      <c r="A39" s="157" t="s">
        <v>89</v>
      </c>
      <c r="B39" s="158"/>
      <c r="C39" s="158"/>
      <c r="D39" s="159"/>
      <c r="E39" s="80">
        <v>1.0509999999999999</v>
      </c>
      <c r="F39" s="68">
        <f>F31*E39</f>
        <v>0</v>
      </c>
    </row>
    <row r="40" spans="1:6" s="47" customFormat="1" ht="13.5" customHeight="1" thickBot="1" x14ac:dyDescent="0.25">
      <c r="A40" s="157" t="s">
        <v>92</v>
      </c>
      <c r="B40" s="158"/>
      <c r="C40" s="158"/>
      <c r="D40" s="159"/>
      <c r="E40" s="80">
        <v>1.0509999999999999</v>
      </c>
      <c r="F40" s="68">
        <f>F32*E40</f>
        <v>32.80997304624816</v>
      </c>
    </row>
    <row r="41" spans="1:6" s="47" customFormat="1" ht="13.5" customHeight="1" thickBot="1" x14ac:dyDescent="0.25">
      <c r="A41" s="177" t="s">
        <v>119</v>
      </c>
      <c r="B41" s="178"/>
      <c r="C41" s="178"/>
      <c r="D41" s="178"/>
      <c r="E41" s="179"/>
      <c r="F41" s="109">
        <f>SUM(F37:F40)</f>
        <v>139.77016539170481</v>
      </c>
    </row>
    <row r="42" spans="1:6" s="47" customFormat="1" ht="26.25" customHeight="1" thickBot="1" x14ac:dyDescent="0.25">
      <c r="A42" s="180" t="s">
        <v>77</v>
      </c>
      <c r="B42" s="181"/>
      <c r="C42" s="181"/>
      <c r="D42" s="181"/>
      <c r="E42" s="182"/>
      <c r="F42" s="110">
        <f>F41*0.2</f>
        <v>27.954033078340963</v>
      </c>
    </row>
    <row r="43" spans="1:6" s="47" customFormat="1" ht="13.5" customHeight="1" thickBot="1" x14ac:dyDescent="0.25">
      <c r="A43" s="174" t="s">
        <v>120</v>
      </c>
      <c r="B43" s="175"/>
      <c r="C43" s="175"/>
      <c r="D43" s="175"/>
      <c r="E43" s="176"/>
      <c r="F43" s="111">
        <f>SUM(F41:F42)</f>
        <v>167.72419847004576</v>
      </c>
    </row>
    <row r="44" spans="1:6" s="48" customFormat="1" ht="13.5" customHeight="1" x14ac:dyDescent="0.2">
      <c r="A44" s="90"/>
      <c r="B44" s="91" t="s">
        <v>105</v>
      </c>
      <c r="C44" s="92" t="s">
        <v>106</v>
      </c>
      <c r="D44" s="106" t="s">
        <v>112</v>
      </c>
      <c r="E44" s="107">
        <v>0.06</v>
      </c>
      <c r="F44" s="93">
        <f>F43*E44</f>
        <v>10.063451908202746</v>
      </c>
    </row>
    <row r="45" spans="1:6" s="48" customFormat="1" ht="45" customHeight="1" thickBot="1" x14ac:dyDescent="0.25">
      <c r="A45" s="71"/>
      <c r="B45" s="72" t="s">
        <v>107</v>
      </c>
      <c r="C45" s="73" t="s">
        <v>113</v>
      </c>
      <c r="D45" s="108" t="s">
        <v>108</v>
      </c>
      <c r="E45" s="82">
        <v>0.04</v>
      </c>
      <c r="F45" s="75">
        <f>F43*E45</f>
        <v>6.7089679388018304</v>
      </c>
    </row>
    <row r="46" spans="1:6" s="49" customFormat="1" ht="13.5" customHeight="1" thickBot="1" x14ac:dyDescent="0.25">
      <c r="A46" s="197" t="s">
        <v>122</v>
      </c>
      <c r="B46" s="198"/>
      <c r="C46" s="198"/>
      <c r="D46" s="198"/>
      <c r="E46" s="199"/>
      <c r="F46" s="121">
        <f>F43-F45</f>
        <v>161.01523053124393</v>
      </c>
    </row>
    <row r="47" spans="1:6" s="49" customFormat="1" ht="13.5" customHeight="1" thickBot="1" x14ac:dyDescent="0.25">
      <c r="A47" s="197" t="s">
        <v>123</v>
      </c>
      <c r="B47" s="198"/>
      <c r="C47" s="198"/>
      <c r="D47" s="198"/>
      <c r="E47" s="199"/>
      <c r="F47" s="121">
        <f>F46/1.2</f>
        <v>134.17935877603662</v>
      </c>
    </row>
    <row r="48" spans="1:6" s="49" customFormat="1" ht="13.5" customHeight="1" thickBot="1" x14ac:dyDescent="0.25">
      <c r="A48" s="174" t="s">
        <v>121</v>
      </c>
      <c r="B48" s="175"/>
      <c r="C48" s="175"/>
      <c r="D48" s="175"/>
      <c r="E48" s="176"/>
      <c r="F48" s="120">
        <f>F47*1000</f>
        <v>134179.35877603662</v>
      </c>
    </row>
    <row r="49" spans="1:6" s="49" customFormat="1" ht="13.5" customHeight="1" x14ac:dyDescent="0.25">
      <c r="A49" s="100"/>
      <c r="B49" s="112"/>
      <c r="C49" s="112"/>
      <c r="D49" s="112"/>
      <c r="E49" s="112"/>
      <c r="F49" s="85"/>
    </row>
    <row r="50" spans="1:6" s="100" customFormat="1" ht="15.75" x14ac:dyDescent="0.2">
      <c r="A50" s="200"/>
      <c r="B50" s="200"/>
      <c r="C50" s="200"/>
      <c r="D50" s="122"/>
      <c r="E50" s="122"/>
      <c r="F50" s="122"/>
    </row>
    <row r="51" spans="1:6" s="100" customFormat="1" ht="15.75" x14ac:dyDescent="0.25">
      <c r="A51" s="123"/>
      <c r="B51" s="123"/>
      <c r="C51" s="123"/>
      <c r="D51" s="124"/>
      <c r="E51" s="125"/>
      <c r="F51" s="125"/>
    </row>
    <row r="52" spans="1:6" s="100" customFormat="1" ht="15.75" x14ac:dyDescent="0.25">
      <c r="A52" s="200"/>
      <c r="B52" s="200"/>
      <c r="C52" s="200"/>
      <c r="D52" s="124"/>
      <c r="E52" s="125"/>
      <c r="F52" s="125"/>
    </row>
    <row r="53" spans="1:6" s="49" customFormat="1" ht="13.5" customHeight="1" x14ac:dyDescent="0.25">
      <c r="A53" s="100"/>
      <c r="B53" s="112"/>
      <c r="C53" s="112"/>
      <c r="D53" s="112"/>
      <c r="E53" s="112"/>
      <c r="F53" s="85"/>
    </row>
    <row r="54" spans="1:6" s="49" customFormat="1" ht="60" customHeight="1" x14ac:dyDescent="0.2">
      <c r="A54" s="100"/>
      <c r="B54" s="119"/>
      <c r="C54" s="100"/>
      <c r="D54" s="100"/>
      <c r="E54" s="100"/>
      <c r="F54" s="85"/>
    </row>
    <row r="55" spans="1:6" s="49" customFormat="1" ht="13.5" customHeight="1" x14ac:dyDescent="0.2">
      <c r="A55" s="100"/>
      <c r="B55" s="100"/>
      <c r="C55" s="100"/>
      <c r="D55" s="100"/>
      <c r="E55" s="100"/>
      <c r="F55" s="85"/>
    </row>
    <row r="56" spans="1:6" x14ac:dyDescent="0.2">
      <c r="A56" s="100"/>
      <c r="B56" s="100"/>
      <c r="C56" s="100"/>
      <c r="D56" s="100"/>
      <c r="E56" s="100"/>
    </row>
    <row r="57" spans="1:6" x14ac:dyDescent="0.2">
      <c r="A57" s="100"/>
      <c r="B57" s="100"/>
      <c r="C57" s="100"/>
      <c r="D57" s="100"/>
      <c r="E57" s="100"/>
    </row>
    <row r="58" spans="1:6" x14ac:dyDescent="0.2">
      <c r="A58" s="100"/>
      <c r="B58" s="100"/>
      <c r="C58" s="100"/>
      <c r="D58" s="100"/>
      <c r="E58" s="100"/>
    </row>
    <row r="59" spans="1:6" x14ac:dyDescent="0.2">
      <c r="A59" s="100"/>
      <c r="B59" s="100"/>
      <c r="C59" s="100"/>
      <c r="D59" s="100"/>
      <c r="E59" s="100"/>
    </row>
  </sheetData>
  <mergeCells count="29">
    <mergeCell ref="A46:E46"/>
    <mergeCell ref="A47:E47"/>
    <mergeCell ref="A48:E48"/>
    <mergeCell ref="A50:C50"/>
    <mergeCell ref="A52:C52"/>
    <mergeCell ref="A43:E43"/>
    <mergeCell ref="A36:F36"/>
    <mergeCell ref="A38:D38"/>
    <mergeCell ref="A41:E41"/>
    <mergeCell ref="A42:E42"/>
    <mergeCell ref="A39:D39"/>
    <mergeCell ref="A40:D40"/>
    <mergeCell ref="A37:D37"/>
    <mergeCell ref="A25:D25"/>
    <mergeCell ref="A26:D26"/>
    <mergeCell ref="A27:D27"/>
    <mergeCell ref="A29:D29"/>
    <mergeCell ref="A2:F2"/>
    <mergeCell ref="A8:F8"/>
    <mergeCell ref="A22:E22"/>
    <mergeCell ref="A7:E7"/>
    <mergeCell ref="A3:F3"/>
    <mergeCell ref="A23:F23"/>
    <mergeCell ref="A24:D24"/>
    <mergeCell ref="A30:D30"/>
    <mergeCell ref="A31:D31"/>
    <mergeCell ref="A32:D32"/>
    <mergeCell ref="A33:E33"/>
    <mergeCell ref="A28:F28"/>
  </mergeCells>
  <pageMargins left="0.70866141732283472" right="0.70866141732283472" top="0.74803149606299213" bottom="0.74803149606299213" header="0.31496062992125984" footer="0.31496062992125984"/>
  <pageSetup paperSize="9" scale="65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2021-03-26T00:21:16Z</cp:lastPrinted>
  <dcterms:created xsi:type="dcterms:W3CDTF">2016-12-11T23:43:31Z</dcterms:created>
  <dcterms:modified xsi:type="dcterms:W3CDTF">2021-03-31T01:48:45Z</dcterms:modified>
</cp:coreProperties>
</file>