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4 Фреш Терминал\ЭТП\Приложение 5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МРСК!$A$1:$H$51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35" i="2" l="1"/>
  <c r="E34" i="2"/>
  <c r="E33" i="2"/>
  <c r="E32" i="2"/>
  <c r="C29" i="2" l="1"/>
  <c r="C39" i="2" s="1"/>
  <c r="F7" i="2" l="1"/>
  <c r="D15" i="2" l="1"/>
  <c r="F15" i="2" s="1"/>
  <c r="D13" i="2"/>
  <c r="F13" i="2" s="1"/>
  <c r="D11" i="2"/>
  <c r="F11" i="2" s="1"/>
  <c r="D9" i="2"/>
  <c r="F9" i="2" s="1"/>
  <c r="D16" i="2"/>
  <c r="F16" i="2" s="1"/>
  <c r="D14" i="2"/>
  <c r="F14" i="2" s="1"/>
  <c r="D12" i="2"/>
  <c r="F12" i="2" s="1"/>
  <c r="D10" i="2"/>
  <c r="F10" i="2" s="1"/>
  <c r="E32" i="1"/>
  <c r="F17" i="2" l="1"/>
  <c r="F21" i="2" s="1"/>
  <c r="F26" i="2" s="1"/>
  <c r="H64" i="1"/>
  <c r="H62" i="1"/>
  <c r="H61" i="1"/>
  <c r="H59" i="1"/>
  <c r="F19" i="2" l="1"/>
  <c r="F24" i="2" s="1"/>
  <c r="F22" i="2"/>
  <c r="F27" i="2" s="1"/>
  <c r="H27" i="2" s="1"/>
  <c r="F20" i="2"/>
  <c r="F25" i="2" s="1"/>
  <c r="F33" i="2" s="1"/>
  <c r="H24" i="2"/>
  <c r="F32" i="2"/>
  <c r="F34" i="2"/>
  <c r="H26" i="2"/>
  <c r="H34" i="2" s="1"/>
  <c r="F35" i="2"/>
  <c r="E30" i="1"/>
  <c r="H25" i="2" l="1"/>
  <c r="H33" i="2" s="1"/>
  <c r="F28" i="2"/>
  <c r="F29" i="2" s="1"/>
  <c r="H35" i="2"/>
  <c r="F36" i="2"/>
  <c r="H32" i="2"/>
  <c r="H28" i="2"/>
  <c r="D39" i="1"/>
  <c r="E15" i="1"/>
  <c r="E50" i="1"/>
  <c r="H50" i="1" s="1"/>
  <c r="G36" i="1"/>
  <c r="G37" i="1" s="1"/>
  <c r="F30" i="2" l="1"/>
  <c r="H36" i="2"/>
  <c r="H37" i="2" s="1"/>
  <c r="H38" i="2" s="1"/>
  <c r="H30" i="2"/>
  <c r="H29" i="2"/>
  <c r="F37" i="2"/>
  <c r="F38" i="2" s="1"/>
  <c r="E31" i="1"/>
  <c r="E53" i="1" s="1"/>
  <c r="H39" i="2" l="1"/>
  <c r="H40" i="2"/>
  <c r="H42" i="2" s="1"/>
  <c r="H43" i="2" s="1"/>
  <c r="F40" i="2"/>
  <c r="F42" i="2" s="1"/>
  <c r="F43" i="2" s="1"/>
  <c r="F44" i="2" s="1"/>
  <c r="F39" i="2"/>
  <c r="G44" i="1"/>
  <c r="F44" i="1"/>
  <c r="E44" i="1"/>
  <c r="D44" i="1"/>
  <c r="G33" i="1"/>
  <c r="G25" i="1"/>
  <c r="G28" i="1" s="1"/>
  <c r="H24" i="1"/>
  <c r="H22" i="1"/>
  <c r="H20" i="1"/>
  <c r="H18" i="1"/>
  <c r="H44" i="2" l="1"/>
  <c r="H45" i="2"/>
  <c r="H44" i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<sst xmlns="http://schemas.openxmlformats.org/spreadsheetml/2006/main" count="146" uniqueCount="120">
  <si>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</si>
  <si>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</si>
  <si>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</si>
  <si>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</si>
  <si>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</si>
  <si>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</si>
  <si>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</si>
  <si>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</si>
  <si>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</si>
  <si>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</si>
  <si>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</si>
  <si>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</si>
  <si>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</si>
  <si>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</si>
  <si>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</si>
  <si>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</si>
  <si>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</si>
  <si>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</si>
  <si>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</si>
  <si>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</si>
  <si>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</si>
  <si>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</si>
  <si>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</si>
  <si>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</si>
  <si>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</si>
  <si>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</si>
  <si>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</si>
  <si>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</si>
  <si>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</si>
  <si>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</si>
  <si>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</si>
  <si>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</si>
  <si>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</si>
  <si>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</si>
  <si>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</si>
  <si>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</si>
  <si>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</si>
  <si>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</si>
  <si>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</si>
  <si>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</si>
  <si>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</si>
  <si>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</si>
  <si>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</si>
  <si>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</si>
  <si>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</si>
  <si>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</si>
  <si>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</si>
  <si>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</si>
  <si>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</si>
  <si>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</si>
  <si>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</si>
  <si>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</si>
  <si>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</si>
  <si>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</si>
  <si>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</si>
  <si>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</si>
  <si>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</si>
  <si>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</si>
  <si>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</si>
  <si>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</si>
  <si>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</si>
  <si>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</si>
  <si>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</si>
  <si>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</si>
  <si>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</si>
  <si>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</si>
  <si>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</si>
  <si>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</si>
  <si>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</si>
  <si>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</si>
  <si>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</si>
  <si>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</si>
  <si>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</si>
  <si>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</si>
  <si>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</si>
  <si>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</si>
  <si>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</si>
  <si>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</si>
  <si>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</si>
  <si>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</si>
  <si>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</si>
  <si>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</si>
  <si>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</si>
  <si>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</si>
  <si>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</si>
  <si>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</si>
  <si>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</si>
  <si>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</si>
  <si>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</si>
  <si>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</si>
  <si>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</si>
  <si>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</si>
  <si>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</si>
  <si>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табл. 18</t>
  </si>
  <si>
    <t>1,0-5,0% - подготовительные работы;</t>
  </si>
  <si>
    <t>п.4.7</t>
  </si>
  <si>
    <t>1,0-4,0% - благоустройство;</t>
  </si>
  <si>
    <t>3,9% - временные здания и сооружения (при реконструкции и расширении применяется коэффициент 0,8);</t>
  </si>
  <si>
    <t>7,5 - 8,5% - проектно-изыскательские работы и авторский надзор;</t>
  </si>
  <si>
    <t>7,0 - 8,5% - прочие работы и затраты;</t>
  </si>
  <si>
    <t>Прочие затраты</t>
  </si>
  <si>
    <t>в т.ч. проектно-изыскательские работы</t>
  </si>
  <si>
    <t>в т.ч.содержание службы заказчика</t>
  </si>
  <si>
    <t>Коэффициент (приведение стоимости работ и оборудования в соответствие реальным затратам)</t>
  </si>
  <si>
    <t>в т.ч. проектно-изыскательские работы (выполняются силами ГРП)</t>
  </si>
  <si>
    <t>0</t>
  </si>
  <si>
    <t>Ячейка вакуумного выключателя, 1 ед.</t>
  </si>
  <si>
    <t>Объект: Реконструкция РП 6 кВ Западная с монтажем дополнительной ячейки 6 кВ в г. Артеме, в количестве 1 шт. (ООО ВМКТ)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</si>
  <si>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</si>
  <si>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</si>
  <si>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</si>
  <si>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Методика по Приказу Минстроя РФ от 04.08.2020 № 421/пр</t>
  </si>
  <si>
    <t>0,000</t>
  </si>
  <si>
    <t>4 %</t>
  </si>
  <si>
    <t>4 % - содержание службы заказчика-застройщика, строительный контроль;</t>
  </si>
  <si>
    <t>Оборудование заказчика с НДС</t>
  </si>
  <si>
    <t xml:space="preserve">Итого на выполнение работ (за вычетом затрат на содержание службы заказчика и оборудование заказчика) </t>
  </si>
  <si>
    <t xml:space="preserve">Итого на выполнение работ (за вычетом затрат на содержание службы заказчика и оборудование заказчика) без НДС </t>
  </si>
  <si>
    <t xml:space="preserve">Итого на выполнение работ (за вычетом затрат на содержание службы заказчика и оборудование заказчика) без НДС, млн. руб. 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</si>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</sst>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  <numFmt numFmtId="180" formatCode="#,##0.0000"/>
  </numFmts>
  <fonts count="7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50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0" fontId="3" fillId="0" borderId="0" xfId="561" applyFont="1" applyBorder="1" applyAlignment="1">
      <alignment horizontal="left" vertical="center" wrapText="1"/>
    </xf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0" fillId="0" borderId="0" xfId="562" applyFont="1" applyAlignment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0" fontId="65" fillId="35" borderId="33" xfId="546" applyFont="1" applyFill="1" applyBorder="1" applyAlignment="1">
      <alignment horizontal="center" vertical="center" wrapText="1"/>
    </xf>
    <xf numFmtId="0" fontId="65" fillId="35" borderId="34" xfId="546" applyFont="1" applyFill="1" applyBorder="1" applyAlignment="1">
      <alignment horizontal="center" vertical="center" wrapText="1"/>
    </xf>
    <xf numFmtId="49" fontId="64" fillId="0" borderId="36" xfId="475" applyNumberFormat="1" applyFont="1" applyBorder="1" applyAlignment="1">
      <alignment horizontal="left" vertical="center" wrapText="1"/>
    </xf>
    <xf numFmtId="0" fontId="64" fillId="0" borderId="4" xfId="475" applyFont="1" applyBorder="1" applyAlignment="1">
      <alignment horizontal="left" vertical="center" wrapText="1"/>
    </xf>
    <xf numFmtId="0" fontId="64" fillId="0" borderId="4" xfId="546" applyFont="1" applyBorder="1" applyAlignment="1">
      <alignment horizontal="left" vertical="center" wrapText="1"/>
    </xf>
    <xf numFmtId="4" fontId="64" fillId="0" borderId="4" xfId="546" applyNumberFormat="1" applyFont="1" applyBorder="1" applyAlignment="1">
      <alignment horizontal="left" vertical="center" wrapText="1"/>
    </xf>
    <xf numFmtId="4" fontId="64" fillId="2" borderId="4" xfId="557" applyNumberFormat="1" applyFont="1" applyFill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65" fillId="35" borderId="35" xfId="546" applyNumberFormat="1" applyFont="1" applyFill="1" applyBorder="1" applyAlignment="1">
      <alignment horizontal="center" vertical="center" wrapText="1"/>
    </xf>
    <xf numFmtId="4" fontId="3" fillId="0" borderId="0" xfId="561" applyNumberFormat="1" applyFont="1" applyBorder="1" applyAlignment="1">
      <alignment horizontal="left" vertical="center" wrapText="1"/>
    </xf>
    <xf numFmtId="4" fontId="56" fillId="0" borderId="0" xfId="546" applyNumberFormat="1" applyFont="1"/>
    <xf numFmtId="4" fontId="65" fillId="0" borderId="35" xfId="562" applyNumberFormat="1" applyFont="1" applyBorder="1" applyAlignment="1">
      <alignment horizontal="left" vertical="center" wrapText="1"/>
    </xf>
    <xf numFmtId="49" fontId="64" fillId="0" borderId="40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56" fillId="0" borderId="0" xfId="546" applyNumberFormat="1" applyFont="1" applyAlignment="1">
      <alignment horizontal="left" vertical="center" wrapText="1"/>
    </xf>
    <xf numFmtId="4" fontId="57" fillId="0" borderId="0" xfId="546" applyNumberFormat="1" applyFont="1" applyAlignment="1">
      <alignment horizontal="left" vertical="center" wrapText="1"/>
    </xf>
    <xf numFmtId="4" fontId="56" fillId="0" borderId="0" xfId="562" applyNumberFormat="1" applyFont="1" applyAlignment="1">
      <alignment horizontal="left" vertical="center" wrapText="1"/>
    </xf>
    <xf numFmtId="4" fontId="56" fillId="2" borderId="0" xfId="562" applyNumberFormat="1" applyFont="1" applyFill="1" applyAlignment="1">
      <alignment horizontal="left" vertical="center" wrapText="1"/>
    </xf>
    <xf numFmtId="4" fontId="56" fillId="0" borderId="0" xfId="562" applyNumberFormat="1" applyFont="1" applyBorder="1" applyAlignment="1">
      <alignment horizontal="left" vertical="center" wrapText="1"/>
    </xf>
    <xf numFmtId="4" fontId="56" fillId="0" borderId="33" xfId="562" applyNumberFormat="1" applyFont="1" applyBorder="1" applyAlignment="1">
      <alignment horizontal="left" vertical="center" wrapText="1"/>
    </xf>
    <xf numFmtId="4" fontId="56" fillId="0" borderId="35" xfId="562" applyNumberFormat="1" applyFont="1" applyBorder="1" applyAlignment="1">
      <alignment horizontal="left" vertical="center" wrapText="1"/>
    </xf>
    <xf numFmtId="4" fontId="56" fillId="0" borderId="31" xfId="562" applyNumberFormat="1" applyFont="1" applyBorder="1" applyAlignment="1">
      <alignment horizontal="left" vertical="center" wrapText="1"/>
    </xf>
    <xf numFmtId="4" fontId="56" fillId="0" borderId="32" xfId="562" applyNumberFormat="1" applyFont="1" applyBorder="1" applyAlignment="1">
      <alignment horizontal="left" vertical="center" wrapText="1"/>
    </xf>
    <xf numFmtId="4" fontId="56" fillId="0" borderId="25" xfId="562" applyNumberFormat="1" applyFont="1" applyBorder="1" applyAlignment="1">
      <alignment horizontal="left" vertical="center" wrapText="1"/>
    </xf>
    <xf numFmtId="4" fontId="56" fillId="0" borderId="26" xfId="562" applyNumberFormat="1" applyFont="1" applyBorder="1" applyAlignment="1">
      <alignment horizontal="left" vertical="center" wrapText="1"/>
    </xf>
    <xf numFmtId="4" fontId="56" fillId="0" borderId="40" xfId="562" applyNumberFormat="1" applyFont="1" applyBorder="1" applyAlignment="1">
      <alignment horizontal="left" vertical="center" wrapText="1"/>
    </xf>
    <xf numFmtId="4" fontId="56" fillId="0" borderId="41" xfId="562" applyNumberFormat="1" applyFont="1" applyBorder="1" applyAlignment="1">
      <alignment horizontal="left" vertical="center" wrapText="1"/>
    </xf>
    <xf numFmtId="4" fontId="64" fillId="2" borderId="42" xfId="557" applyNumberFormat="1" applyFont="1" applyFill="1" applyBorder="1" applyAlignment="1">
      <alignment horizontal="left" vertical="center" wrapText="1"/>
    </xf>
    <xf numFmtId="4" fontId="65" fillId="0" borderId="43" xfId="562" applyNumberFormat="1" applyFont="1" applyBorder="1" applyAlignment="1">
      <alignment horizontal="left" vertical="center" wrapText="1"/>
    </xf>
    <xf numFmtId="4" fontId="64" fillId="0" borderId="46" xfId="562" applyNumberFormat="1" applyFont="1" applyBorder="1" applyAlignment="1">
      <alignment horizontal="left" vertical="center" wrapText="1"/>
    </xf>
    <xf numFmtId="4" fontId="64" fillId="0" borderId="6" xfId="562" applyNumberFormat="1" applyFont="1" applyBorder="1" applyAlignment="1">
      <alignment horizontal="left" vertical="center" wrapText="1"/>
    </xf>
    <xf numFmtId="4" fontId="69" fillId="36" borderId="16" xfId="546" applyNumberFormat="1" applyFont="1" applyFill="1" applyBorder="1" applyAlignment="1">
      <alignment horizontal="center" vertical="center" wrapText="1"/>
    </xf>
    <xf numFmtId="4" fontId="59" fillId="36" borderId="39" xfId="546" applyNumberFormat="1" applyFont="1" applyFill="1" applyBorder="1" applyAlignment="1">
      <alignment horizontal="center" vertical="center" wrapText="1"/>
    </xf>
    <xf numFmtId="4" fontId="3" fillId="0" borderId="25" xfId="561" applyNumberFormat="1" applyFont="1" applyBorder="1" applyAlignment="1">
      <alignment horizontal="left" vertical="center" wrapText="1"/>
    </xf>
    <xf numFmtId="4" fontId="56" fillId="0" borderId="16" xfId="562" applyNumberFormat="1" applyFont="1" applyBorder="1" applyAlignment="1">
      <alignment horizontal="left" vertical="center" wrapText="1"/>
    </xf>
    <xf numFmtId="4" fontId="56" fillId="0" borderId="39" xfId="562" applyNumberFormat="1" applyFont="1" applyBorder="1" applyAlignment="1">
      <alignment horizontal="left" vertical="center" wrapText="1"/>
    </xf>
    <xf numFmtId="4" fontId="3" fillId="0" borderId="26" xfId="561" applyNumberFormat="1" applyFont="1" applyFill="1" applyBorder="1" applyAlignment="1">
      <alignment horizontal="left" vertical="center" wrapText="1"/>
    </xf>
    <xf numFmtId="4" fontId="56" fillId="0" borderId="32" xfId="553" applyNumberFormat="1" applyFont="1" applyFill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2" borderId="41" xfId="557" applyNumberFormat="1" applyFont="1" applyFill="1" applyBorder="1" applyAlignment="1">
      <alignment horizontal="left" vertical="center" wrapText="1"/>
    </xf>
    <xf numFmtId="4" fontId="64" fillId="0" borderId="32" xfId="562" applyNumberFormat="1" applyFont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64" fillId="2" borderId="44" xfId="557" applyNumberFormat="1" applyFont="1" applyFill="1" applyBorder="1" applyAlignment="1">
      <alignment horizontal="left" vertical="center" wrapText="1"/>
    </xf>
    <xf numFmtId="4" fontId="64" fillId="2" borderId="30" xfId="557" applyNumberFormat="1" applyFont="1" applyFill="1" applyBorder="1" applyAlignment="1">
      <alignment horizontal="left" vertical="center" wrapText="1"/>
    </xf>
    <xf numFmtId="4" fontId="68" fillId="2" borderId="43" xfId="561" applyNumberFormat="1" applyFont="1" applyFill="1" applyBorder="1" applyAlignment="1">
      <alignment horizontal="left" vertical="center" wrapText="1"/>
    </xf>
    <xf numFmtId="4" fontId="60" fillId="0" borderId="40" xfId="562" applyNumberFormat="1" applyFont="1" applyBorder="1" applyAlignment="1">
      <alignment horizontal="left" vertical="center" wrapText="1"/>
    </xf>
    <xf numFmtId="4" fontId="60" fillId="0" borderId="41" xfId="562" applyNumberFormat="1" applyFont="1" applyBorder="1" applyAlignment="1">
      <alignment horizontal="left" vertical="center" wrapText="1"/>
    </xf>
    <xf numFmtId="4" fontId="56" fillId="0" borderId="26" xfId="553" applyNumberFormat="1" applyFont="1" applyFill="1" applyBorder="1" applyAlignment="1">
      <alignment horizontal="left" vertical="center" wrapText="1"/>
    </xf>
    <xf numFmtId="4" fontId="67" fillId="0" borderId="31" xfId="562" applyNumberFormat="1" applyFont="1" applyBorder="1" applyAlignment="1">
      <alignment horizontal="left" vertical="center" wrapText="1"/>
    </xf>
    <xf numFmtId="4" fontId="56" fillId="0" borderId="33" xfId="546" applyNumberFormat="1" applyFont="1" applyBorder="1" applyAlignment="1">
      <alignment horizontal="left" vertical="center" wrapText="1"/>
    </xf>
    <xf numFmtId="0" fontId="56" fillId="0" borderId="0" xfId="562" applyFont="1" applyFill="1" applyAlignment="1"/>
    <xf numFmtId="4" fontId="56" fillId="0" borderId="33" xfId="546" applyNumberFormat="1" applyFont="1" applyFill="1" applyBorder="1" applyAlignment="1">
      <alignment horizontal="left" vertical="center" wrapText="1"/>
    </xf>
    <xf numFmtId="4" fontId="59" fillId="0" borderId="35" xfId="546" applyNumberFormat="1" applyFont="1" applyFill="1" applyBorder="1" applyAlignment="1">
      <alignment horizontal="left" vertical="center" wrapText="1"/>
    </xf>
    <xf numFmtId="4" fontId="56" fillId="0" borderId="31" xfId="546" applyNumberFormat="1" applyFont="1" applyFill="1" applyBorder="1" applyAlignment="1">
      <alignment horizontal="left" vertical="center" wrapText="1"/>
    </xf>
    <xf numFmtId="4" fontId="56" fillId="0" borderId="32" xfId="546" applyNumberFormat="1" applyFont="1" applyFill="1" applyBorder="1" applyAlignment="1">
      <alignment horizontal="left" vertical="center" wrapText="1"/>
    </xf>
    <xf numFmtId="4" fontId="56" fillId="0" borderId="27" xfId="546" applyNumberFormat="1" applyFont="1" applyFill="1" applyBorder="1" applyAlignment="1">
      <alignment horizontal="left" vertical="center" wrapText="1"/>
    </xf>
    <xf numFmtId="0" fontId="56" fillId="0" borderId="0" xfId="553" applyFont="1" applyFill="1"/>
    <xf numFmtId="4" fontId="64" fillId="0" borderId="46" xfId="562" applyNumberFormat="1" applyFont="1" applyFill="1" applyBorder="1" applyAlignment="1">
      <alignment horizontal="left" vertical="center" wrapText="1"/>
    </xf>
    <xf numFmtId="4" fontId="64" fillId="0" borderId="6" xfId="562" applyNumberFormat="1" applyFont="1" applyFill="1" applyBorder="1" applyAlignment="1">
      <alignment horizontal="left" vertical="center" wrapText="1"/>
    </xf>
    <xf numFmtId="4" fontId="64" fillId="0" borderId="45" xfId="562" applyNumberFormat="1" applyFont="1" applyFill="1" applyBorder="1" applyAlignment="1">
      <alignment horizontal="left" vertical="center" wrapText="1"/>
    </xf>
    <xf numFmtId="4" fontId="63" fillId="0" borderId="43" xfId="562" applyNumberFormat="1" applyFont="1" applyFill="1" applyBorder="1" applyAlignment="1">
      <alignment horizontal="left" vertical="center" wrapText="1"/>
    </xf>
    <xf numFmtId="4" fontId="56" fillId="36" borderId="32" xfId="562" applyNumberFormat="1" applyFont="1" applyFill="1" applyBorder="1" applyAlignment="1">
      <alignment horizontal="left" vertical="center" wrapText="1"/>
    </xf>
    <xf numFmtId="4" fontId="56" fillId="36" borderId="33" xfId="562" applyNumberFormat="1" applyFont="1" applyFill="1" applyBorder="1" applyAlignment="1">
      <alignment horizontal="left" vertical="center" wrapText="1"/>
    </xf>
    <xf numFmtId="168" fontId="64" fillId="0" borderId="3" xfId="562" applyNumberFormat="1" applyFont="1" applyBorder="1" applyAlignment="1">
      <alignment horizontal="left" vertical="center" wrapText="1"/>
    </xf>
    <xf numFmtId="4" fontId="64" fillId="0" borderId="45" xfId="562" applyNumberFormat="1" applyFont="1" applyBorder="1" applyAlignment="1">
      <alignment horizontal="left" vertical="center" wrapText="1"/>
    </xf>
    <xf numFmtId="4" fontId="3" fillId="0" borderId="40" xfId="561" applyNumberFormat="1" applyFont="1" applyBorder="1" applyAlignment="1">
      <alignment horizontal="left" vertical="center" wrapText="1"/>
    </xf>
    <xf numFmtId="4" fontId="3" fillId="0" borderId="41" xfId="561" applyNumberFormat="1" applyFont="1" applyBorder="1" applyAlignment="1">
      <alignment horizontal="left" vertical="center" wrapText="1"/>
    </xf>
    <xf numFmtId="4" fontId="64" fillId="0" borderId="42" xfId="561" applyNumberFormat="1" applyFont="1" applyBorder="1" applyAlignment="1">
      <alignment horizontal="left" vertical="center" wrapText="1"/>
    </xf>
    <xf numFmtId="4" fontId="56" fillId="0" borderId="36" xfId="546" applyNumberFormat="1" applyFont="1" applyFill="1" applyBorder="1" applyAlignment="1">
      <alignment horizontal="left" vertical="center" wrapText="1"/>
    </xf>
    <xf numFmtId="4" fontId="56" fillId="0" borderId="50" xfId="546" applyNumberFormat="1" applyFont="1" applyFill="1" applyBorder="1" applyAlignment="1">
      <alignment horizontal="left" vertical="center" wrapText="1"/>
    </xf>
    <xf numFmtId="4" fontId="66" fillId="0" borderId="43" xfId="561" applyNumberFormat="1" applyFont="1" applyBorder="1" applyAlignment="1">
      <alignment horizontal="left" vertical="center" wrapText="1"/>
    </xf>
    <xf numFmtId="4" fontId="56" fillId="0" borderId="29" xfId="546" applyNumberFormat="1" applyFont="1" applyFill="1" applyBorder="1" applyAlignment="1">
      <alignment horizontal="left" vertical="center" wrapText="1"/>
    </xf>
    <xf numFmtId="4" fontId="67" fillId="36" borderId="35" xfId="562" applyNumberFormat="1" applyFont="1" applyFill="1" applyBorder="1" applyAlignment="1">
      <alignment horizontal="left" vertical="center" wrapText="1"/>
    </xf>
    <xf numFmtId="4" fontId="56" fillId="0" borderId="27" xfId="562" applyNumberFormat="1" applyFont="1" applyBorder="1" applyAlignment="1">
      <alignment horizontal="left" vertical="center" wrapText="1"/>
    </xf>
    <xf numFmtId="4" fontId="56" fillId="0" borderId="29" xfId="562" applyNumberFormat="1" applyFont="1" applyBorder="1" applyAlignment="1">
      <alignment horizontal="left" vertical="center" wrapText="1"/>
    </xf>
    <xf numFmtId="168" fontId="56" fillId="0" borderId="35" xfId="546" applyNumberFormat="1" applyFont="1" applyBorder="1" applyAlignment="1">
      <alignment horizontal="left" vertical="center" wrapText="1"/>
    </xf>
    <xf numFmtId="180" fontId="56" fillId="36" borderId="31" xfId="562" applyNumberFormat="1" applyFont="1" applyFill="1" applyBorder="1" applyAlignment="1">
      <alignment horizontal="left" vertical="center" wrapText="1"/>
    </xf>
    <xf numFmtId="180" fontId="56" fillId="36" borderId="25" xfId="562" applyNumberFormat="1" applyFont="1" applyFill="1" applyBorder="1" applyAlignment="1">
      <alignment horizontal="left" vertical="center" wrapText="1"/>
    </xf>
    <xf numFmtId="180" fontId="56" fillId="36" borderId="40" xfId="562" applyNumberFormat="1" applyFont="1" applyFill="1" applyBorder="1" applyAlignment="1">
      <alignment horizontal="left" vertical="center" wrapText="1"/>
    </xf>
    <xf numFmtId="4" fontId="64" fillId="2" borderId="2" xfId="557" applyNumberFormat="1" applyFont="1" applyFill="1" applyBorder="1" applyAlignment="1">
      <alignment horizontal="left" vertical="center" wrapText="1"/>
    </xf>
    <xf numFmtId="4" fontId="70" fillId="2" borderId="2" xfId="561" applyNumberFormat="1" applyFont="1" applyFill="1" applyBorder="1" applyAlignment="1">
      <alignment horizontal="right" vertical="center" wrapText="1"/>
    </xf>
    <xf numFmtId="4" fontId="56" fillId="0" borderId="26" xfId="562" applyNumberFormat="1" applyFont="1" applyBorder="1" applyAlignment="1">
      <alignment horizontal="left"/>
    </xf>
    <xf numFmtId="4" fontId="70" fillId="2" borderId="2" xfId="561" applyNumberFormat="1" applyFont="1" applyFill="1" applyBorder="1" applyAlignment="1">
      <alignment horizontal="left" vertical="center" wrapText="1"/>
    </xf>
    <xf numFmtId="0" fontId="56" fillId="0" borderId="2" xfId="546" applyFont="1" applyBorder="1"/>
    <xf numFmtId="4" fontId="70" fillId="2" borderId="26" xfId="561" applyNumberFormat="1" applyFont="1" applyFill="1" applyBorder="1" applyAlignment="1">
      <alignment horizontal="left" vertical="center" wrapText="1"/>
    </xf>
    <xf numFmtId="4" fontId="70" fillId="2" borderId="3" xfId="561" applyNumberFormat="1" applyFont="1" applyFill="1" applyBorder="1" applyAlignment="1">
      <alignment horizontal="left" vertical="center" wrapText="1"/>
    </xf>
    <xf numFmtId="4" fontId="70" fillId="2" borderId="3" xfId="561" applyNumberFormat="1" applyFont="1" applyFill="1" applyBorder="1" applyAlignment="1">
      <alignment horizontal="right" vertical="center" wrapText="1"/>
    </xf>
    <xf numFmtId="4" fontId="70" fillId="2" borderId="41" xfId="561" applyNumberFormat="1" applyFont="1" applyFill="1" applyBorder="1" applyAlignment="1">
      <alignment horizontal="left" vertical="center" wrapText="1"/>
    </xf>
    <xf numFmtId="168" fontId="68" fillId="2" borderId="35" xfId="561" applyNumberFormat="1" applyFont="1" applyFill="1" applyBorder="1" applyAlignment="1">
      <alignment horizontal="left" vertical="center" wrapText="1"/>
    </xf>
    <xf numFmtId="168" fontId="68" fillId="2" borderId="35" xfId="561" applyNumberFormat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8" fillId="2" borderId="37" xfId="561" applyFont="1" applyFill="1" applyBorder="1" applyAlignment="1">
      <alignment horizontal="left" vertical="center" wrapText="1"/>
    </xf>
    <xf numFmtId="0" fontId="68" fillId="2" borderId="38" xfId="561" applyFont="1" applyFill="1" applyBorder="1" applyAlignment="1">
      <alignment horizontal="left" vertical="center" wrapText="1"/>
    </xf>
    <xf numFmtId="0" fontId="68" fillId="2" borderId="47" xfId="561" applyFont="1" applyFill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49" fontId="64" fillId="0" borderId="2" xfId="475" applyNumberFormat="1" applyFont="1" applyBorder="1" applyAlignment="1">
      <alignment horizontal="left" vertical="center" wrapText="1"/>
    </xf>
    <xf numFmtId="0" fontId="70" fillId="2" borderId="25" xfId="561" applyFont="1" applyFill="1" applyBorder="1" applyAlignment="1">
      <alignment horizontal="left" vertical="center" wrapText="1"/>
    </xf>
    <xf numFmtId="0" fontId="70" fillId="2" borderId="2" xfId="561" applyFont="1" applyFill="1" applyBorder="1" applyAlignment="1">
      <alignment horizontal="left" vertical="center" wrapText="1"/>
    </xf>
    <xf numFmtId="0" fontId="70" fillId="2" borderId="40" xfId="561" applyFont="1" applyFill="1" applyBorder="1" applyAlignment="1">
      <alignment horizontal="left" vertical="center" wrapText="1"/>
    </xf>
    <xf numFmtId="0" fontId="70" fillId="2" borderId="3" xfId="561" applyFont="1" applyFill="1" applyBorder="1" applyAlignment="1">
      <alignment horizontal="left" vertical="center" wrapText="1"/>
    </xf>
    <xf numFmtId="0" fontId="68" fillId="2" borderId="51" xfId="561" applyFont="1" applyFill="1" applyBorder="1" applyAlignment="1">
      <alignment horizontal="left" vertical="center" wrapText="1"/>
    </xf>
    <xf numFmtId="0" fontId="64" fillId="0" borderId="40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6" fillId="0" borderId="33" xfId="561" applyFont="1" applyBorder="1" applyAlignment="1">
      <alignment horizontal="left" vertical="center" wrapText="1"/>
    </xf>
    <xf numFmtId="0" fontId="66" fillId="0" borderId="34" xfId="561" applyFont="1" applyBorder="1" applyAlignment="1">
      <alignment horizontal="left" vertical="center" wrapText="1"/>
    </xf>
    <xf numFmtId="0" fontId="64" fillId="0" borderId="36" xfId="561" applyFont="1" applyBorder="1" applyAlignment="1">
      <alignment horizontal="left" vertical="center" wrapText="1"/>
    </xf>
    <xf numFmtId="0" fontId="64" fillId="0" borderId="4" xfId="561" applyFont="1" applyBorder="1" applyAlignment="1">
      <alignment horizontal="left" vertical="center" wrapText="1"/>
    </xf>
    <xf numFmtId="0" fontId="68" fillId="2" borderId="33" xfId="561" applyFont="1" applyFill="1" applyBorder="1" applyAlignment="1">
      <alignment horizontal="left" vertical="center" wrapText="1"/>
    </xf>
    <xf numFmtId="0" fontId="68" fillId="2" borderId="34" xfId="561" applyFont="1" applyFill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3" xfId="562" applyFont="1" applyBorder="1" applyAlignment="1">
      <alignment horizontal="left" vertical="center" wrapText="1"/>
    </xf>
    <xf numFmtId="0" fontId="65" fillId="0" borderId="34" xfId="562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5" fillId="0" borderId="37" xfId="562" applyFont="1" applyBorder="1" applyAlignment="1">
      <alignment horizontal="center" vertical="center" wrapText="1"/>
    </xf>
    <xf numFmtId="0" fontId="65" fillId="0" borderId="38" xfId="562" applyFont="1" applyBorder="1" applyAlignment="1">
      <alignment horizontal="center" vertical="center" wrapText="1"/>
    </xf>
    <xf numFmtId="0" fontId="65" fillId="0" borderId="47" xfId="562" applyFont="1" applyBorder="1" applyAlignment="1">
      <alignment horizontal="center" vertical="center" wrapText="1"/>
    </xf>
    <xf numFmtId="0" fontId="64" fillId="0" borderId="31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6" fillId="0" borderId="37" xfId="561" applyFont="1" applyBorder="1" applyAlignment="1">
      <alignment horizontal="center" vertical="center" wrapText="1"/>
    </xf>
    <xf numFmtId="0" fontId="66" fillId="0" borderId="38" xfId="561" applyFont="1" applyBorder="1" applyAlignment="1">
      <alignment horizontal="center" vertical="center" wrapText="1"/>
    </xf>
    <xf numFmtId="0" fontId="63" fillId="0" borderId="33" xfId="562" applyFont="1" applyBorder="1" applyAlignment="1">
      <alignment horizontal="left" vertical="center" wrapText="1"/>
    </xf>
    <xf numFmtId="0" fontId="63" fillId="0" borderId="34" xfId="562" applyFont="1" applyBorder="1" applyAlignment="1">
      <alignment horizontal="left" vertical="center" wrapText="1"/>
    </xf>
    <xf numFmtId="0" fontId="66" fillId="0" borderId="48" xfId="561" applyFont="1" applyBorder="1" applyAlignment="1">
      <alignment horizontal="center" vertical="center" wrapText="1"/>
    </xf>
    <xf numFmtId="0" fontId="66" fillId="0" borderId="49" xfId="561" applyFont="1" applyBorder="1" applyAlignment="1">
      <alignment horizontal="center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6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205" t="s">
        <v>58</v>
      </c>
      <c r="B3" s="205"/>
      <c r="C3" s="205"/>
      <c r="D3" s="205"/>
      <c r="E3" s="205"/>
      <c r="F3" s="205"/>
      <c r="G3" s="205"/>
      <c r="H3" s="205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206" t="s">
        <v>1</v>
      </c>
      <c r="B9" s="207" t="s">
        <v>2</v>
      </c>
      <c r="C9" s="206" t="s">
        <v>3</v>
      </c>
      <c r="D9" s="208" t="s">
        <v>78</v>
      </c>
      <c r="E9" s="208"/>
      <c r="F9" s="208"/>
      <c r="G9" s="208"/>
      <c r="H9" s="206" t="s">
        <v>79</v>
      </c>
    </row>
    <row r="10" spans="1:8" ht="12.75" customHeight="1" x14ac:dyDescent="0.2">
      <c r="A10" s="206"/>
      <c r="B10" s="207"/>
      <c r="C10" s="206"/>
      <c r="D10" s="206" t="s">
        <v>4</v>
      </c>
      <c r="E10" s="209" t="s">
        <v>5</v>
      </c>
      <c r="F10" s="206" t="s">
        <v>6</v>
      </c>
      <c r="G10" s="206" t="s">
        <v>7</v>
      </c>
      <c r="H10" s="206"/>
    </row>
    <row r="11" spans="1:8" x14ac:dyDescent="0.2">
      <c r="A11" s="206"/>
      <c r="B11" s="207"/>
      <c r="C11" s="206"/>
      <c r="D11" s="206"/>
      <c r="E11" s="210"/>
      <c r="F11" s="206"/>
      <c r="G11" s="206"/>
      <c r="H11" s="206"/>
    </row>
    <row r="12" spans="1:8" x14ac:dyDescent="0.2">
      <c r="A12" s="206"/>
      <c r="B12" s="207"/>
      <c r="C12" s="206"/>
      <c r="D12" s="206"/>
      <c r="E12" s="211"/>
      <c r="F12" s="206"/>
      <c r="G12" s="206"/>
      <c r="H12" s="206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81" t="s">
        <v>8</v>
      </c>
      <c r="B14" s="182"/>
      <c r="C14" s="182"/>
      <c r="D14" s="182"/>
      <c r="E14" s="182"/>
      <c r="F14" s="182"/>
      <c r="G14" s="182"/>
      <c r="H14" s="182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81" t="s">
        <v>12</v>
      </c>
      <c r="B17" s="182"/>
      <c r="C17" s="182"/>
      <c r="D17" s="182"/>
      <c r="E17" s="182"/>
      <c r="F17" s="182"/>
      <c r="G17" s="182"/>
      <c r="H17" s="182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81" t="s">
        <v>14</v>
      </c>
      <c r="B19" s="182"/>
      <c r="C19" s="182"/>
      <c r="D19" s="182"/>
      <c r="E19" s="182"/>
      <c r="F19" s="182"/>
      <c r="G19" s="182"/>
      <c r="H19" s="182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81" t="s">
        <v>16</v>
      </c>
      <c r="B21" s="182"/>
      <c r="C21" s="182"/>
      <c r="D21" s="182"/>
      <c r="E21" s="182"/>
      <c r="F21" s="182"/>
      <c r="G21" s="182"/>
      <c r="H21" s="182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81" t="s">
        <v>18</v>
      </c>
      <c r="B23" s="182"/>
      <c r="C23" s="182"/>
      <c r="D23" s="182"/>
      <c r="E23" s="182"/>
      <c r="F23" s="182"/>
      <c r="G23" s="182"/>
      <c r="H23" s="182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81" t="s">
        <v>21</v>
      </c>
      <c r="B26" s="182"/>
      <c r="C26" s="182"/>
      <c r="D26" s="182"/>
      <c r="E26" s="182"/>
      <c r="F26" s="182"/>
      <c r="G26" s="182"/>
      <c r="H26" s="182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81" t="s">
        <v>24</v>
      </c>
      <c r="B29" s="182"/>
      <c r="C29" s="182"/>
      <c r="D29" s="182"/>
      <c r="E29" s="182"/>
      <c r="F29" s="182"/>
      <c r="G29" s="182"/>
      <c r="H29" s="182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81" t="s">
        <v>32</v>
      </c>
      <c r="B35" s="182"/>
      <c r="C35" s="182"/>
      <c r="D35" s="182"/>
      <c r="E35" s="182"/>
      <c r="F35" s="182"/>
      <c r="G35" s="182"/>
      <c r="H35" s="182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81" t="s">
        <v>35</v>
      </c>
      <c r="B38" s="182"/>
      <c r="C38" s="182"/>
      <c r="D38" s="182"/>
      <c r="E38" s="182"/>
      <c r="F38" s="182"/>
      <c r="G38" s="182"/>
      <c r="H38" s="182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81" t="s">
        <v>38</v>
      </c>
      <c r="B42" s="182"/>
      <c r="C42" s="182"/>
      <c r="D42" s="182"/>
      <c r="E42" s="182"/>
      <c r="F42" s="182"/>
      <c r="G42" s="182"/>
      <c r="H42" s="182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81" t="s">
        <v>42</v>
      </c>
      <c r="B45" s="182"/>
      <c r="C45" s="182"/>
      <c r="D45" s="182"/>
      <c r="E45" s="182"/>
      <c r="F45" s="182"/>
      <c r="G45" s="182"/>
      <c r="H45" s="182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92">
        <v>10</v>
      </c>
      <c r="B49" s="195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98"/>
      <c r="R49" s="198"/>
    </row>
    <row r="50" spans="1:18" s="30" customFormat="1" x14ac:dyDescent="0.2">
      <c r="A50" s="193"/>
      <c r="B50" s="196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98"/>
      <c r="R50" s="198"/>
    </row>
    <row r="51" spans="1:18" s="30" customFormat="1" x14ac:dyDescent="0.2">
      <c r="A51" s="193"/>
      <c r="B51" s="196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98"/>
      <c r="R51" s="198"/>
    </row>
    <row r="52" spans="1:18" s="30" customFormat="1" x14ac:dyDescent="0.2">
      <c r="A52" s="193"/>
      <c r="B52" s="196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98"/>
      <c r="R52" s="198"/>
    </row>
    <row r="53" spans="1:18" s="30" customFormat="1" x14ac:dyDescent="0.2">
      <c r="A53" s="194"/>
      <c r="B53" s="197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98"/>
      <c r="R53" s="198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86" t="s">
        <v>73</v>
      </c>
      <c r="B55" s="187"/>
      <c r="C55" s="188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89" t="s">
        <v>74</v>
      </c>
      <c r="B56" s="190"/>
      <c r="C56" s="191"/>
      <c r="D56" s="37"/>
      <c r="E56" s="37"/>
      <c r="F56" s="37"/>
      <c r="G56" s="37"/>
      <c r="H56" s="38"/>
    </row>
    <row r="57" spans="1:18" x14ac:dyDescent="0.2">
      <c r="A57" s="189" t="s">
        <v>75</v>
      </c>
      <c r="B57" s="190"/>
      <c r="C57" s="191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9"/>
      <c r="J57" s="36"/>
      <c r="K57" s="36"/>
      <c r="L57" s="36"/>
    </row>
    <row r="58" spans="1:18" s="55" customFormat="1" ht="12.75" customHeight="1" x14ac:dyDescent="0.2">
      <c r="A58" s="199" t="s">
        <v>59</v>
      </c>
      <c r="B58" s="200"/>
      <c r="C58" s="200"/>
      <c r="D58" s="200"/>
      <c r="E58" s="200"/>
      <c r="F58" s="200"/>
      <c r="G58" s="200"/>
      <c r="H58" s="201"/>
    </row>
    <row r="59" spans="1:18" x14ac:dyDescent="0.2">
      <c r="A59" s="57" t="s">
        <v>66</v>
      </c>
      <c r="B59" s="57">
        <v>2019</v>
      </c>
      <c r="C59" s="39" t="s">
        <v>67</v>
      </c>
      <c r="D59" s="54">
        <v>0</v>
      </c>
      <c r="E59" s="54">
        <v>0</v>
      </c>
      <c r="F59" s="54">
        <v>0</v>
      </c>
      <c r="G59" s="54">
        <v>0</v>
      </c>
      <c r="H59" s="53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7" t="s">
        <v>50</v>
      </c>
      <c r="B60" s="57">
        <v>2020</v>
      </c>
      <c r="C60" s="39" t="s">
        <v>68</v>
      </c>
      <c r="D60" s="60" t="e">
        <f>D57*$C$59*$C$60</f>
        <v>#REF!</v>
      </c>
      <c r="E60" s="60" t="e">
        <f t="shared" ref="E60:G60" si="11">E57*$C$59*$C$60</f>
        <v>#REF!</v>
      </c>
      <c r="F60" s="60">
        <f t="shared" si="11"/>
        <v>0</v>
      </c>
      <c r="G60" s="60" t="e">
        <f t="shared" si="11"/>
        <v>#REF!</v>
      </c>
      <c r="H60" s="61" t="e">
        <f t="shared" si="10"/>
        <v>#REF!</v>
      </c>
      <c r="I60" s="36"/>
      <c r="J60" s="58"/>
      <c r="K60" s="36"/>
      <c r="L60" s="36"/>
      <c r="N60" s="36"/>
    </row>
    <row r="61" spans="1:18" x14ac:dyDescent="0.2">
      <c r="A61" s="57" t="s">
        <v>60</v>
      </c>
      <c r="B61" s="57">
        <v>2021</v>
      </c>
      <c r="C61" s="39" t="s">
        <v>69</v>
      </c>
      <c r="D61" s="54">
        <v>0</v>
      </c>
      <c r="E61" s="54">
        <v>0</v>
      </c>
      <c r="F61" s="54">
        <v>0</v>
      </c>
      <c r="G61" s="54">
        <v>0</v>
      </c>
      <c r="H61" s="53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7" t="s">
        <v>61</v>
      </c>
      <c r="B62" s="57">
        <v>2022</v>
      </c>
      <c r="C62" s="39" t="s">
        <v>70</v>
      </c>
      <c r="D62" s="54">
        <v>0</v>
      </c>
      <c r="E62" s="54">
        <v>0</v>
      </c>
      <c r="F62" s="54">
        <v>0</v>
      </c>
      <c r="G62" s="54">
        <v>0</v>
      </c>
      <c r="H62" s="53">
        <f>D62+E62+F62+G62</f>
        <v>0</v>
      </c>
      <c r="I62" s="36"/>
      <c r="N62" s="40"/>
    </row>
    <row r="63" spans="1:18" x14ac:dyDescent="0.2">
      <c r="A63" s="57" t="s">
        <v>62</v>
      </c>
      <c r="B63" s="57">
        <v>2023</v>
      </c>
      <c r="C63" s="39" t="s">
        <v>68</v>
      </c>
      <c r="D63" s="54">
        <v>0</v>
      </c>
      <c r="E63" s="54">
        <v>0</v>
      </c>
      <c r="F63" s="54">
        <v>0</v>
      </c>
      <c r="G63" s="54">
        <v>0</v>
      </c>
      <c r="H63" s="53">
        <f>D63+E63+F63+G63</f>
        <v>0</v>
      </c>
      <c r="I63" s="36"/>
      <c r="N63" s="40"/>
    </row>
    <row r="64" spans="1:18" x14ac:dyDescent="0.2">
      <c r="A64" s="57" t="s">
        <v>71</v>
      </c>
      <c r="B64" s="57">
        <v>2024</v>
      </c>
      <c r="C64" s="39" t="s">
        <v>68</v>
      </c>
      <c r="D64" s="54">
        <v>0</v>
      </c>
      <c r="E64" s="54">
        <v>0</v>
      </c>
      <c r="F64" s="54">
        <v>0</v>
      </c>
      <c r="G64" s="54">
        <v>0</v>
      </c>
      <c r="H64" s="53">
        <f t="shared" si="10"/>
        <v>0</v>
      </c>
      <c r="I64" s="36"/>
      <c r="J64" s="36"/>
      <c r="K64" s="36"/>
      <c r="L64" s="36"/>
      <c r="N64" s="40"/>
    </row>
    <row r="65" spans="1:14" x14ac:dyDescent="0.2">
      <c r="A65" s="202" t="s">
        <v>51</v>
      </c>
      <c r="B65" s="203"/>
      <c r="C65" s="204"/>
      <c r="D65" s="62" t="e">
        <f>SUM(D59:D64)+D56</f>
        <v>#REF!</v>
      </c>
      <c r="E65" s="62" t="e">
        <f t="shared" ref="E65:G65" si="12">SUM(E59:E64)+E56</f>
        <v>#REF!</v>
      </c>
      <c r="F65" s="62">
        <f t="shared" si="12"/>
        <v>0</v>
      </c>
      <c r="G65" s="62" t="e">
        <f t="shared" si="12"/>
        <v>#REF!</v>
      </c>
      <c r="H65" s="62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83" t="s">
        <v>63</v>
      </c>
      <c r="B66" s="184"/>
      <c r="C66" s="185"/>
      <c r="D66" s="52" t="e">
        <f>ROUND(D65/1.2/1000,3)</f>
        <v>#REF!</v>
      </c>
      <c r="E66" s="52" t="e">
        <f t="shared" ref="E66:G66" si="13">ROUND(E65/1.2/1000,3)</f>
        <v>#REF!</v>
      </c>
      <c r="F66" s="52">
        <f t="shared" si="13"/>
        <v>0</v>
      </c>
      <c r="G66" s="52" t="e">
        <f t="shared" si="13"/>
        <v>#REF!</v>
      </c>
      <c r="H66" s="52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Normal="100" workbookViewId="0">
      <selection activeCell="A3" sqref="A3:F3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8" customWidth="1"/>
    <col min="7" max="7" width="23.7109375" style="95" customWidth="1"/>
    <col min="8" max="8" width="12.42578125" style="95" bestFit="1" customWidth="1"/>
    <col min="9" max="9" width="9.5703125" style="41" bestFit="1" customWidth="1"/>
    <col min="10" max="16384" width="9.140625" style="41"/>
  </cols>
  <sheetData>
    <row r="1" spans="1:8" s="42" customFormat="1" ht="11.25" x14ac:dyDescent="0.2">
      <c r="A1" s="64"/>
      <c r="B1" s="64"/>
      <c r="C1" s="64"/>
      <c r="D1" s="64"/>
      <c r="E1" s="64"/>
      <c r="F1" s="84"/>
      <c r="G1" s="96"/>
      <c r="H1" s="96"/>
    </row>
    <row r="2" spans="1:8" s="43" customFormat="1" ht="11.25" customHeight="1" x14ac:dyDescent="0.25">
      <c r="A2" s="230"/>
      <c r="B2" s="230"/>
      <c r="C2" s="230"/>
      <c r="D2" s="230"/>
      <c r="E2" s="230"/>
      <c r="F2" s="230"/>
      <c r="G2" s="97"/>
      <c r="H2" s="97"/>
    </row>
    <row r="3" spans="1:8" s="44" customFormat="1" ht="33.75" customHeight="1" x14ac:dyDescent="0.25">
      <c r="A3" s="236" t="s">
        <v>107</v>
      </c>
      <c r="B3" s="236"/>
      <c r="C3" s="236"/>
      <c r="D3" s="236"/>
      <c r="E3" s="236"/>
      <c r="F3" s="236"/>
      <c r="G3" s="98"/>
      <c r="H3" s="98"/>
    </row>
    <row r="4" spans="1:8" s="46" customFormat="1" ht="13.5" customHeight="1" thickBot="1" x14ac:dyDescent="0.25">
      <c r="A4" s="45"/>
      <c r="B4" s="45"/>
      <c r="C4" s="45"/>
      <c r="D4" s="45"/>
      <c r="E4" s="45"/>
      <c r="F4" s="85"/>
      <c r="G4" s="99"/>
      <c r="H4" s="99"/>
    </row>
    <row r="5" spans="1:8" ht="64.5" customHeight="1" thickBot="1" x14ac:dyDescent="0.25">
      <c r="A5" s="72" t="s">
        <v>53</v>
      </c>
      <c r="B5" s="73" t="s">
        <v>54</v>
      </c>
      <c r="C5" s="73" t="s">
        <v>55</v>
      </c>
      <c r="D5" s="73" t="s">
        <v>83</v>
      </c>
      <c r="E5" s="73" t="s">
        <v>56</v>
      </c>
      <c r="F5" s="86" t="s">
        <v>84</v>
      </c>
      <c r="G5" s="112" t="s">
        <v>103</v>
      </c>
      <c r="H5" s="113" t="s">
        <v>84</v>
      </c>
    </row>
    <row r="6" spans="1:8" s="63" customFormat="1" ht="30.75" customHeight="1" thickBot="1" x14ac:dyDescent="0.3">
      <c r="A6" s="74">
        <v>1</v>
      </c>
      <c r="B6" s="75" t="s">
        <v>106</v>
      </c>
      <c r="C6" s="76" t="s">
        <v>93</v>
      </c>
      <c r="D6" s="77">
        <v>313</v>
      </c>
      <c r="E6" s="78">
        <v>1</v>
      </c>
      <c r="F6" s="108">
        <v>313</v>
      </c>
      <c r="G6" s="115"/>
      <c r="H6" s="116"/>
    </row>
    <row r="7" spans="1:8" s="47" customFormat="1" ht="13.5" customHeight="1" thickBot="1" x14ac:dyDescent="0.25">
      <c r="A7" s="234" t="s">
        <v>86</v>
      </c>
      <c r="B7" s="235"/>
      <c r="C7" s="235"/>
      <c r="D7" s="235"/>
      <c r="E7" s="235"/>
      <c r="F7" s="109">
        <f>SUM(F6)</f>
        <v>313</v>
      </c>
      <c r="G7" s="100"/>
      <c r="H7" s="101"/>
    </row>
    <row r="8" spans="1:8" s="63" customFormat="1" ht="12.75" customHeight="1" x14ac:dyDescent="0.25">
      <c r="A8" s="231" t="s">
        <v>85</v>
      </c>
      <c r="B8" s="232"/>
      <c r="C8" s="232"/>
      <c r="D8" s="232"/>
      <c r="E8" s="232"/>
      <c r="F8" s="233"/>
      <c r="G8" s="102"/>
      <c r="H8" s="103"/>
    </row>
    <row r="9" spans="1:8" s="63" customFormat="1" ht="25.5" x14ac:dyDescent="0.25">
      <c r="A9" s="67"/>
      <c r="B9" s="66" t="s">
        <v>82</v>
      </c>
      <c r="C9" s="68" t="s">
        <v>81</v>
      </c>
      <c r="D9" s="69">
        <f>F7</f>
        <v>313</v>
      </c>
      <c r="E9" s="83">
        <v>0.09</v>
      </c>
      <c r="F9" s="119">
        <f>D9*E9</f>
        <v>28.169999999999998</v>
      </c>
      <c r="G9" s="104"/>
      <c r="H9" s="105"/>
    </row>
    <row r="10" spans="1:8" s="63" customFormat="1" x14ac:dyDescent="0.25">
      <c r="A10" s="67"/>
      <c r="B10" s="66" t="s">
        <v>94</v>
      </c>
      <c r="C10" s="68" t="s">
        <v>95</v>
      </c>
      <c r="D10" s="69">
        <f>F7</f>
        <v>313</v>
      </c>
      <c r="E10" s="83">
        <v>0.01</v>
      </c>
      <c r="F10" s="119">
        <f t="shared" ref="F10:F16" si="0">D10*E10</f>
        <v>3.13</v>
      </c>
      <c r="G10" s="104"/>
      <c r="H10" s="105"/>
    </row>
    <row r="11" spans="1:8" s="63" customFormat="1" x14ac:dyDescent="0.25">
      <c r="A11" s="67"/>
      <c r="B11" s="66" t="s">
        <v>96</v>
      </c>
      <c r="C11" s="68" t="s">
        <v>95</v>
      </c>
      <c r="D11" s="69">
        <f>F7</f>
        <v>313</v>
      </c>
      <c r="E11" s="83">
        <v>0</v>
      </c>
      <c r="F11" s="119">
        <f t="shared" si="0"/>
        <v>0</v>
      </c>
      <c r="G11" s="104"/>
      <c r="H11" s="105"/>
    </row>
    <row r="12" spans="1:8" s="63" customFormat="1" ht="25.5" x14ac:dyDescent="0.25">
      <c r="A12" s="67"/>
      <c r="B12" s="66" t="s">
        <v>97</v>
      </c>
      <c r="C12" s="68" t="s">
        <v>95</v>
      </c>
      <c r="D12" s="69">
        <f>F7</f>
        <v>313</v>
      </c>
      <c r="E12" s="83">
        <v>0</v>
      </c>
      <c r="F12" s="119">
        <f t="shared" si="0"/>
        <v>0</v>
      </c>
      <c r="G12" s="104"/>
      <c r="H12" s="105"/>
    </row>
    <row r="13" spans="1:8" s="63" customFormat="1" x14ac:dyDescent="0.25">
      <c r="A13" s="67"/>
      <c r="B13" s="66" t="s">
        <v>98</v>
      </c>
      <c r="C13" s="68" t="s">
        <v>95</v>
      </c>
      <c r="D13" s="69">
        <f>F7</f>
        <v>313</v>
      </c>
      <c r="E13" s="83">
        <v>7.4999999999999997E-2</v>
      </c>
      <c r="F13" s="119">
        <f t="shared" si="0"/>
        <v>23.474999999999998</v>
      </c>
      <c r="G13" s="104"/>
      <c r="H13" s="105"/>
    </row>
    <row r="14" spans="1:8" s="63" customFormat="1" x14ac:dyDescent="0.25">
      <c r="A14" s="67"/>
      <c r="B14" s="66" t="s">
        <v>114</v>
      </c>
      <c r="C14" s="68" t="s">
        <v>95</v>
      </c>
      <c r="D14" s="69">
        <f>F7</f>
        <v>313</v>
      </c>
      <c r="E14" s="83">
        <v>0.04</v>
      </c>
      <c r="F14" s="119">
        <f t="shared" si="0"/>
        <v>12.52</v>
      </c>
      <c r="G14" s="104"/>
      <c r="H14" s="105"/>
    </row>
    <row r="15" spans="1:8" s="63" customFormat="1" x14ac:dyDescent="0.25">
      <c r="A15" s="90"/>
      <c r="B15" s="91" t="s">
        <v>99</v>
      </c>
      <c r="C15" s="92" t="s">
        <v>95</v>
      </c>
      <c r="D15" s="93">
        <f>F7</f>
        <v>313</v>
      </c>
      <c r="E15" s="94">
        <v>7.0000000000000007E-2</v>
      </c>
      <c r="F15" s="120">
        <f t="shared" si="0"/>
        <v>21.910000000000004</v>
      </c>
      <c r="G15" s="104"/>
      <c r="H15" s="105"/>
    </row>
    <row r="16" spans="1:8" s="63" customFormat="1" ht="13.5" thickBot="1" x14ac:dyDescent="0.3">
      <c r="A16" s="90"/>
      <c r="B16" s="91" t="s">
        <v>57</v>
      </c>
      <c r="C16" s="92" t="s">
        <v>95</v>
      </c>
      <c r="D16" s="93">
        <f>F7</f>
        <v>313</v>
      </c>
      <c r="E16" s="94">
        <v>0.03</v>
      </c>
      <c r="F16" s="120">
        <f t="shared" si="0"/>
        <v>9.3899999999999988</v>
      </c>
      <c r="G16" s="106"/>
      <c r="H16" s="107"/>
    </row>
    <row r="17" spans="1:8" s="47" customFormat="1" ht="13.5" customHeight="1" thickBot="1" x14ac:dyDescent="0.25">
      <c r="A17" s="234" t="s">
        <v>86</v>
      </c>
      <c r="B17" s="235"/>
      <c r="C17" s="235"/>
      <c r="D17" s="235"/>
      <c r="E17" s="235"/>
      <c r="F17" s="89">
        <f>SUM(F9:F16,F7)</f>
        <v>411.59499999999997</v>
      </c>
      <c r="G17" s="100"/>
      <c r="H17" s="101"/>
    </row>
    <row r="18" spans="1:8" s="47" customFormat="1" ht="13.5" customHeight="1" thickBot="1" x14ac:dyDescent="0.25">
      <c r="A18" s="237" t="s">
        <v>92</v>
      </c>
      <c r="B18" s="238"/>
      <c r="C18" s="238"/>
      <c r="D18" s="238"/>
      <c r="E18" s="238"/>
      <c r="F18" s="239"/>
      <c r="G18" s="100"/>
      <c r="H18" s="101"/>
    </row>
    <row r="19" spans="1:8" s="47" customFormat="1" ht="13.5" customHeight="1" x14ac:dyDescent="0.2">
      <c r="A19" s="240" t="s">
        <v>87</v>
      </c>
      <c r="B19" s="241"/>
      <c r="C19" s="241"/>
      <c r="D19" s="241"/>
      <c r="E19" s="81">
        <v>0.19</v>
      </c>
      <c r="F19" s="121">
        <f>F17*E19</f>
        <v>78.20304999999999</v>
      </c>
      <c r="G19" s="102"/>
      <c r="H19" s="103"/>
    </row>
    <row r="20" spans="1:8" s="47" customFormat="1" ht="13.5" customHeight="1" x14ac:dyDescent="0.2">
      <c r="A20" s="242" t="s">
        <v>88</v>
      </c>
      <c r="B20" s="243"/>
      <c r="C20" s="243"/>
      <c r="D20" s="243"/>
      <c r="E20" s="82">
        <v>0.6</v>
      </c>
      <c r="F20" s="70">
        <f>F17*E20</f>
        <v>246.95699999999997</v>
      </c>
      <c r="G20" s="104"/>
      <c r="H20" s="105"/>
    </row>
    <row r="21" spans="1:8" s="47" customFormat="1" ht="13.5" customHeight="1" x14ac:dyDescent="0.2">
      <c r="A21" s="242" t="s">
        <v>89</v>
      </c>
      <c r="B21" s="243"/>
      <c r="C21" s="243"/>
      <c r="D21" s="243"/>
      <c r="E21" s="82">
        <v>0.04</v>
      </c>
      <c r="F21" s="70">
        <f>F17*E21</f>
        <v>16.463799999999999</v>
      </c>
      <c r="G21" s="104"/>
      <c r="H21" s="105"/>
    </row>
    <row r="22" spans="1:8" s="47" customFormat="1" ht="13.5" customHeight="1" thickBot="1" x14ac:dyDescent="0.25">
      <c r="A22" s="242" t="s">
        <v>100</v>
      </c>
      <c r="B22" s="243"/>
      <c r="C22" s="243"/>
      <c r="D22" s="243"/>
      <c r="E22" s="82">
        <v>0.17</v>
      </c>
      <c r="F22" s="70">
        <f>F17*E22</f>
        <v>69.971149999999994</v>
      </c>
      <c r="G22" s="136"/>
      <c r="H22" s="137"/>
    </row>
    <row r="23" spans="1:8" s="65" customFormat="1" ht="13.5" customHeight="1" thickBot="1" x14ac:dyDescent="0.25">
      <c r="A23" s="244" t="s">
        <v>90</v>
      </c>
      <c r="B23" s="245"/>
      <c r="C23" s="245"/>
      <c r="D23" s="245"/>
      <c r="E23" s="245"/>
      <c r="F23" s="245"/>
      <c r="G23" s="100"/>
      <c r="H23" s="101"/>
    </row>
    <row r="24" spans="1:8" s="47" customFormat="1" ht="13.5" customHeight="1" x14ac:dyDescent="0.2">
      <c r="A24" s="240" t="s">
        <v>87</v>
      </c>
      <c r="B24" s="241"/>
      <c r="C24" s="241"/>
      <c r="D24" s="241"/>
      <c r="E24" s="79">
        <v>5.83</v>
      </c>
      <c r="F24" s="148">
        <f>F19*E24</f>
        <v>455.92378149999996</v>
      </c>
      <c r="G24" s="167">
        <v>0.61</v>
      </c>
      <c r="H24" s="152">
        <f>F24*G24</f>
        <v>278.11350671499997</v>
      </c>
    </row>
    <row r="25" spans="1:8" s="47" customFormat="1" ht="13.5" customHeight="1" x14ac:dyDescent="0.2">
      <c r="A25" s="242" t="s">
        <v>88</v>
      </c>
      <c r="B25" s="243"/>
      <c r="C25" s="243"/>
      <c r="D25" s="243"/>
      <c r="E25" s="71">
        <v>4.58</v>
      </c>
      <c r="F25" s="149">
        <f>F20*E25</f>
        <v>1131.06306</v>
      </c>
      <c r="G25" s="168">
        <v>1.3862000000000001</v>
      </c>
      <c r="H25" s="152">
        <f t="shared" ref="H25:H27" si="1">F25*G25</f>
        <v>1567.8796137720001</v>
      </c>
    </row>
    <row r="26" spans="1:8" s="47" customFormat="1" ht="13.5" customHeight="1" x14ac:dyDescent="0.2">
      <c r="A26" s="242" t="s">
        <v>89</v>
      </c>
      <c r="B26" s="243"/>
      <c r="C26" s="243"/>
      <c r="D26" s="243"/>
      <c r="E26" s="71">
        <v>5.83</v>
      </c>
      <c r="F26" s="149">
        <f>F21*E26</f>
        <v>95.983953999999997</v>
      </c>
      <c r="G26" s="168">
        <v>1</v>
      </c>
      <c r="H26" s="152">
        <f t="shared" si="1"/>
        <v>95.983953999999997</v>
      </c>
    </row>
    <row r="27" spans="1:8" s="47" customFormat="1" ht="13.5" customHeight="1" thickBot="1" x14ac:dyDescent="0.25">
      <c r="A27" s="222" t="s">
        <v>100</v>
      </c>
      <c r="B27" s="223"/>
      <c r="C27" s="223"/>
      <c r="D27" s="223"/>
      <c r="E27" s="122">
        <v>9.0299999999999994</v>
      </c>
      <c r="F27" s="150">
        <f>F22*E27</f>
        <v>631.83948449999991</v>
      </c>
      <c r="G27" s="169">
        <v>0.14000000000000001</v>
      </c>
      <c r="H27" s="152">
        <f t="shared" si="1"/>
        <v>88.457527829999989</v>
      </c>
    </row>
    <row r="28" spans="1:8" s="47" customFormat="1" ht="13.5" customHeight="1" thickBot="1" x14ac:dyDescent="0.25">
      <c r="A28" s="246" t="s">
        <v>91</v>
      </c>
      <c r="B28" s="247"/>
      <c r="C28" s="247"/>
      <c r="D28" s="247"/>
      <c r="E28" s="247"/>
      <c r="F28" s="151">
        <f>SUM(F24:F27)</f>
        <v>2314.8102799999997</v>
      </c>
      <c r="G28" s="153"/>
      <c r="H28" s="163">
        <f>SUM(H24:H27)</f>
        <v>2030.4346023169999</v>
      </c>
    </row>
    <row r="29" spans="1:8" s="47" customFormat="1" ht="13.5" customHeight="1" x14ac:dyDescent="0.2">
      <c r="A29" s="123"/>
      <c r="B29" s="124" t="s">
        <v>104</v>
      </c>
      <c r="C29" s="125" t="str">
        <f>C11</f>
        <v>п.4.7</v>
      </c>
      <c r="D29" s="126" t="s">
        <v>105</v>
      </c>
      <c r="E29" s="127">
        <v>0</v>
      </c>
      <c r="F29" s="133">
        <f>F28*E29</f>
        <v>0</v>
      </c>
      <c r="G29" s="139"/>
      <c r="H29" s="103">
        <f>H28*E29</f>
        <v>0</v>
      </c>
    </row>
    <row r="30" spans="1:8" s="80" customFormat="1" ht="39" customHeight="1" thickBot="1" x14ac:dyDescent="0.25">
      <c r="A30" s="128"/>
      <c r="B30" s="129" t="s">
        <v>102</v>
      </c>
      <c r="C30" s="130" t="s">
        <v>111</v>
      </c>
      <c r="D30" s="131" t="s">
        <v>113</v>
      </c>
      <c r="E30" s="132">
        <v>0.04</v>
      </c>
      <c r="F30" s="134">
        <f>F28*E30</f>
        <v>92.592411199999987</v>
      </c>
      <c r="G30" s="164"/>
      <c r="H30" s="165">
        <f>H28*E30</f>
        <v>81.217384092679993</v>
      </c>
    </row>
    <row r="31" spans="1:8" s="47" customFormat="1" ht="27" customHeight="1" thickBot="1" x14ac:dyDescent="0.25">
      <c r="A31" s="248" t="s">
        <v>108</v>
      </c>
      <c r="B31" s="249"/>
      <c r="C31" s="249"/>
      <c r="D31" s="249"/>
      <c r="E31" s="249"/>
      <c r="F31" s="249"/>
      <c r="G31" s="100"/>
      <c r="H31" s="101"/>
    </row>
    <row r="32" spans="1:8" s="47" customFormat="1" ht="15" customHeight="1" x14ac:dyDescent="0.2">
      <c r="A32" s="240" t="s">
        <v>87</v>
      </c>
      <c r="B32" s="241"/>
      <c r="C32" s="241"/>
      <c r="D32" s="241"/>
      <c r="E32" s="81">
        <f>1.062*1.051</f>
        <v>1.1161620000000001</v>
      </c>
      <c r="F32" s="110">
        <f>F24*E32</f>
        <v>508.88479980660298</v>
      </c>
      <c r="G32" s="102"/>
      <c r="H32" s="118">
        <f>H24*E32</f>
        <v>310.41972788202781</v>
      </c>
    </row>
    <row r="33" spans="1:9" s="47" customFormat="1" ht="15" customHeight="1" x14ac:dyDescent="0.2">
      <c r="A33" s="242" t="s">
        <v>88</v>
      </c>
      <c r="B33" s="243"/>
      <c r="C33" s="243"/>
      <c r="D33" s="243"/>
      <c r="E33" s="82">
        <f t="shared" ref="E33:E35" si="2">1.062*1.051</f>
        <v>1.1161620000000001</v>
      </c>
      <c r="F33" s="111">
        <f>F25*E33</f>
        <v>1262.4496071757201</v>
      </c>
      <c r="G33" s="104"/>
      <c r="H33" s="138">
        <f t="shared" ref="H33:H34" si="3">H25*E33</f>
        <v>1750.0076454669834</v>
      </c>
    </row>
    <row r="34" spans="1:9" s="47" customFormat="1" ht="13.5" customHeight="1" x14ac:dyDescent="0.2">
      <c r="A34" s="242" t="s">
        <v>89</v>
      </c>
      <c r="B34" s="243"/>
      <c r="C34" s="243"/>
      <c r="D34" s="243"/>
      <c r="E34" s="82">
        <f t="shared" si="2"/>
        <v>1.1161620000000001</v>
      </c>
      <c r="F34" s="111">
        <f>F26*E34</f>
        <v>107.13364206454801</v>
      </c>
      <c r="G34" s="114"/>
      <c r="H34" s="117">
        <f t="shared" si="3"/>
        <v>107.13364206454801</v>
      </c>
    </row>
    <row r="35" spans="1:9" s="47" customFormat="1" ht="13.5" customHeight="1" thickBot="1" x14ac:dyDescent="0.25">
      <c r="A35" s="222" t="s">
        <v>100</v>
      </c>
      <c r="B35" s="223"/>
      <c r="C35" s="223"/>
      <c r="D35" s="223"/>
      <c r="E35" s="154">
        <f t="shared" si="2"/>
        <v>1.1161620000000001</v>
      </c>
      <c r="F35" s="155">
        <f>F27*E35</f>
        <v>705.235222698489</v>
      </c>
      <c r="G35" s="156"/>
      <c r="H35" s="157">
        <f>H27*E35</f>
        <v>98.732931177788458</v>
      </c>
    </row>
    <row r="36" spans="1:9" s="47" customFormat="1" ht="13.5" customHeight="1" thickBot="1" x14ac:dyDescent="0.25">
      <c r="A36" s="224" t="s">
        <v>109</v>
      </c>
      <c r="B36" s="225"/>
      <c r="C36" s="225"/>
      <c r="D36" s="225"/>
      <c r="E36" s="225"/>
      <c r="F36" s="161">
        <f>SUM(F32:F35)</f>
        <v>2583.7032717453603</v>
      </c>
      <c r="G36" s="140"/>
      <c r="H36" s="166">
        <f>SUM(H32:H35)</f>
        <v>2266.2939465913478</v>
      </c>
    </row>
    <row r="37" spans="1:9" s="47" customFormat="1" ht="13.5" customHeight="1" thickBot="1" x14ac:dyDescent="0.25">
      <c r="A37" s="226" t="s">
        <v>77</v>
      </c>
      <c r="B37" s="227"/>
      <c r="C37" s="227"/>
      <c r="D37" s="227"/>
      <c r="E37" s="227"/>
      <c r="F37" s="158">
        <f>F36*0.2</f>
        <v>516.74065434907209</v>
      </c>
      <c r="G37" s="159"/>
      <c r="H37" s="160">
        <f>H36*0.2</f>
        <v>453.25878931826958</v>
      </c>
      <c r="I37" s="141"/>
    </row>
    <row r="38" spans="1:9" s="47" customFormat="1" ht="13.5" customHeight="1" thickBot="1" x14ac:dyDescent="0.25">
      <c r="A38" s="228" t="s">
        <v>110</v>
      </c>
      <c r="B38" s="229"/>
      <c r="C38" s="229"/>
      <c r="D38" s="229"/>
      <c r="E38" s="229"/>
      <c r="F38" s="135">
        <f>SUM(F36:F37)</f>
        <v>3100.4439260944323</v>
      </c>
      <c r="G38" s="142"/>
      <c r="H38" s="143">
        <f>SUM(H36:H37)</f>
        <v>2719.5527359096172</v>
      </c>
      <c r="I38" s="141"/>
    </row>
    <row r="39" spans="1:9" s="47" customFormat="1" ht="13.5" customHeight="1" x14ac:dyDescent="0.2">
      <c r="A39" s="123"/>
      <c r="B39" s="124" t="s">
        <v>101</v>
      </c>
      <c r="C39" s="125" t="str">
        <f>C29</f>
        <v>п.4.7</v>
      </c>
      <c r="D39" s="126" t="s">
        <v>112</v>
      </c>
      <c r="E39" s="127">
        <v>0</v>
      </c>
      <c r="F39" s="133">
        <f>F38*E39</f>
        <v>0</v>
      </c>
      <c r="G39" s="144"/>
      <c r="H39" s="145">
        <f>H38*E39</f>
        <v>0</v>
      </c>
      <c r="I39" s="141"/>
    </row>
    <row r="40" spans="1:9" s="47" customFormat="1" ht="38.25" customHeight="1" thickBot="1" x14ac:dyDescent="0.25">
      <c r="A40" s="128"/>
      <c r="B40" s="129" t="s">
        <v>102</v>
      </c>
      <c r="C40" s="130" t="s">
        <v>111</v>
      </c>
      <c r="D40" s="131" t="s">
        <v>113</v>
      </c>
      <c r="E40" s="132">
        <v>0.04</v>
      </c>
      <c r="F40" s="134">
        <f>F38*E40</f>
        <v>124.01775704377729</v>
      </c>
      <c r="G40" s="146"/>
      <c r="H40" s="162">
        <f>H38*E40</f>
        <v>108.78210943638469</v>
      </c>
      <c r="I40" s="141"/>
    </row>
    <row r="41" spans="1:9" s="47" customFormat="1" ht="43.5" customHeight="1" x14ac:dyDescent="0.2">
      <c r="A41" s="215" t="s">
        <v>115</v>
      </c>
      <c r="B41" s="216"/>
      <c r="C41" s="216"/>
      <c r="D41" s="216"/>
      <c r="E41" s="216"/>
      <c r="F41" s="170"/>
      <c r="G41" s="171"/>
      <c r="H41" s="172">
        <v>2185.6880000000001</v>
      </c>
    </row>
    <row r="42" spans="1:9" ht="37.5" customHeight="1" x14ac:dyDescent="0.2">
      <c r="A42" s="217" t="s">
        <v>116</v>
      </c>
      <c r="B42" s="218"/>
      <c r="C42" s="218"/>
      <c r="D42" s="218"/>
      <c r="E42" s="218"/>
      <c r="F42" s="173">
        <f>F38-F40</f>
        <v>2976.4261690506551</v>
      </c>
      <c r="G42" s="174"/>
      <c r="H42" s="175">
        <f>H38-H40-H41</f>
        <v>425.08262647323227</v>
      </c>
    </row>
    <row r="43" spans="1:9" ht="16.5" thickBot="1" x14ac:dyDescent="0.25">
      <c r="A43" s="219" t="s">
        <v>117</v>
      </c>
      <c r="B43" s="220"/>
      <c r="C43" s="220"/>
      <c r="D43" s="220"/>
      <c r="E43" s="220"/>
      <c r="F43" s="176">
        <f>F42/1.2</f>
        <v>2480.3551408755461</v>
      </c>
      <c r="G43" s="177"/>
      <c r="H43" s="178">
        <f t="shared" ref="H43" si="4">H42/1.2</f>
        <v>354.23552206102693</v>
      </c>
    </row>
    <row r="44" spans="1:9" ht="15" customHeight="1" thickBot="1" x14ac:dyDescent="0.25">
      <c r="A44" s="212" t="s">
        <v>118</v>
      </c>
      <c r="B44" s="213"/>
      <c r="C44" s="213"/>
      <c r="D44" s="213"/>
      <c r="E44" s="221"/>
      <c r="F44" s="179">
        <f>F43/1000</f>
        <v>2.4803551408755462</v>
      </c>
      <c r="G44" s="180"/>
      <c r="H44" s="179">
        <f t="shared" ref="H44" si="5">H43/1000</f>
        <v>0.35423552206102693</v>
      </c>
    </row>
    <row r="45" spans="1:9" ht="16.5" customHeight="1" thickBot="1" x14ac:dyDescent="0.25">
      <c r="A45" s="212" t="s">
        <v>119</v>
      </c>
      <c r="B45" s="213"/>
      <c r="C45" s="213"/>
      <c r="D45" s="213"/>
      <c r="E45" s="213"/>
      <c r="F45" s="213"/>
      <c r="G45" s="214"/>
      <c r="H45" s="179">
        <f>H43*1000</f>
        <v>354235.52206102695</v>
      </c>
    </row>
    <row r="46" spans="1:9" s="48" customFormat="1" ht="13.5" customHeight="1" x14ac:dyDescent="0.25">
      <c r="A46" s="41"/>
      <c r="B46" s="50"/>
      <c r="C46" s="50"/>
      <c r="D46" s="50"/>
      <c r="E46" s="50"/>
      <c r="F46" s="88"/>
      <c r="G46" s="147"/>
      <c r="H46" s="147"/>
      <c r="I46" s="141"/>
    </row>
    <row r="47" spans="1:9" s="49" customFormat="1" ht="13.5" customHeight="1" x14ac:dyDescent="0.25">
      <c r="A47" s="41"/>
      <c r="B47" s="50"/>
      <c r="C47" s="50"/>
      <c r="D47" s="50"/>
      <c r="E47" s="50"/>
      <c r="F47" s="88"/>
    </row>
    <row r="48" spans="1:9" s="48" customFormat="1" ht="13.5" customHeight="1" x14ac:dyDescent="0.25">
      <c r="A48" s="41"/>
      <c r="B48" s="50"/>
      <c r="C48" s="50"/>
      <c r="D48" s="50"/>
      <c r="E48" s="50"/>
      <c r="F48" s="88"/>
      <c r="G48" s="147"/>
      <c r="H48" s="147"/>
      <c r="I48" s="141"/>
    </row>
    <row r="49" spans="1:9" s="48" customFormat="1" ht="13.5" customHeight="1" x14ac:dyDescent="0.2">
      <c r="A49" s="41"/>
      <c r="B49" s="41"/>
      <c r="C49" s="41"/>
      <c r="D49" s="41"/>
      <c r="E49" s="41"/>
      <c r="F49" s="88"/>
      <c r="G49" s="147"/>
      <c r="H49" s="147"/>
      <c r="I49" s="141"/>
    </row>
    <row r="50" spans="1:9" s="49" customFormat="1" ht="13.5" customHeight="1" x14ac:dyDescent="0.2">
      <c r="A50" s="41"/>
      <c r="B50" s="41"/>
      <c r="C50" s="41"/>
      <c r="D50" s="41"/>
      <c r="E50" s="41"/>
      <c r="F50" s="88"/>
      <c r="G50" s="95"/>
      <c r="H50" s="95"/>
    </row>
    <row r="51" spans="1:9" s="49" customFormat="1" ht="13.5" customHeight="1" x14ac:dyDescent="0.2">
      <c r="A51" s="51"/>
      <c r="B51" s="51"/>
      <c r="C51" s="51"/>
      <c r="D51" s="51"/>
      <c r="E51" s="51"/>
      <c r="F51" s="87"/>
      <c r="G51" s="95"/>
      <c r="H51" s="95"/>
    </row>
    <row r="52" spans="1:9" ht="15" x14ac:dyDescent="0.25">
      <c r="B52" s="50"/>
      <c r="C52" s="50"/>
      <c r="D52" s="50"/>
      <c r="E52" s="50"/>
    </row>
  </sheetData>
  <mergeCells count="29">
    <mergeCell ref="A22:D22"/>
    <mergeCell ref="A23:F23"/>
    <mergeCell ref="A24:D24"/>
    <mergeCell ref="A28:E28"/>
    <mergeCell ref="A34:D34"/>
    <mergeCell ref="A25:D25"/>
    <mergeCell ref="A26:D26"/>
    <mergeCell ref="A27:D27"/>
    <mergeCell ref="A31:F31"/>
    <mergeCell ref="A32:D32"/>
    <mergeCell ref="A33:D33"/>
    <mergeCell ref="A3:F3"/>
    <mergeCell ref="A18:F18"/>
    <mergeCell ref="A19:D19"/>
    <mergeCell ref="A20:D20"/>
    <mergeCell ref="A21:D21"/>
    <mergeCell ref="A45:G45"/>
    <mergeCell ref="A41:E41"/>
    <mergeCell ref="A42:E42"/>
    <mergeCell ref="A43:E43"/>
    <mergeCell ref="A44:E44"/>
    <mergeCell ref="A35:D35"/>
    <mergeCell ref="A36:E36"/>
    <mergeCell ref="A37:E37"/>
    <mergeCell ref="A38:E38"/>
    <mergeCell ref="A2:F2"/>
    <mergeCell ref="A8:F8"/>
    <mergeCell ref="A17:E17"/>
    <mergeCell ref="A7:E7"/>
  </mergeCells>
  <pageMargins left="3.937007874015748E-2" right="3.937007874015748E-2" top="3.937007874015748E-2" bottom="3.937007874015748E-2" header="0.31496062992125984" footer="0.31496062992125984"/>
  <pageSetup paperSize="9" scale="66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2021-03-25T01:16:01Z</cp:lastPrinted>
  <dcterms:created xsi:type="dcterms:W3CDTF">2016-12-11T23:43:31Z</dcterms:created>
  <dcterms:modified xsi:type="dcterms:W3CDTF">2021-03-31T01:47:42Z</dcterms:modified>
</cp:coreProperties>
</file>