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htefanyuk_ld\Desktop\РАМКА 2\"/>
    </mc:Choice>
  </mc:AlternateContent>
  <bookViews>
    <workbookView xWindow="0" yWindow="0" windowWidth="24450" windowHeight="7785" firstSheet="1" activeTab="1"/>
  </bookViews>
  <sheets>
    <sheet name="1" sheetId="1" state="hidden" r:id="rId1"/>
    <sheet name="изм." sheetId="2" r:id="rId2"/>
  </sheets>
  <definedNames>
    <definedName name="_xlnm._FilterDatabase" localSheetId="0" hidden="1">'1'!$A$4:$K$78</definedName>
    <definedName name="_xlnm.Print_Area" localSheetId="0">'1'!$A$1:$K$83</definedName>
    <definedName name="_xlnm.Print_Area" localSheetId="1">изм.!$A$1:$F$94</definedName>
  </definedNames>
  <calcPr calcId="162913"/>
</workbook>
</file>

<file path=xl/calcChain.xml><?xml version="1.0" encoding="utf-8"?>
<calcChain xmlns="http://schemas.openxmlformats.org/spreadsheetml/2006/main">
  <c r="D94" i="2" l="1"/>
  <c r="D93" i="2" l="1"/>
  <c r="D92" i="2" l="1"/>
  <c r="D91" i="2"/>
  <c r="D90" i="2"/>
  <c r="D89" i="2"/>
  <c r="D88" i="2" l="1"/>
  <c r="D87" i="2" l="1"/>
  <c r="D86" i="2"/>
  <c r="D83" i="2"/>
  <c r="D85" i="2"/>
  <c r="D84" i="2"/>
  <c r="D82" i="2"/>
  <c r="D81" i="2"/>
  <c r="D80" i="2"/>
  <c r="D75" i="2" l="1"/>
  <c r="D76" i="2"/>
  <c r="D77" i="2"/>
  <c r="D78" i="2"/>
  <c r="D79" i="2"/>
  <c r="D74" i="2" l="1"/>
  <c r="D73" i="2"/>
  <c r="D72" i="2"/>
  <c r="D71" i="2"/>
  <c r="D70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E19" i="2"/>
  <c r="D19" i="2"/>
  <c r="D18" i="2"/>
  <c r="E18" i="2" l="1"/>
  <c r="E20" i="2" l="1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</calcChain>
</file>

<file path=xl/sharedStrings.xml><?xml version="1.0" encoding="utf-8"?>
<sst xmlns="http://schemas.openxmlformats.org/spreadsheetml/2006/main" count="791" uniqueCount="180">
  <si>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</si>
  <si>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</si>
  <si>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</si>
  <si>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</si>
  <si>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</si>
  <si>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</si>
  <si>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</si>
  <si>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</si>
  <si>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</si>
  <si>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</si>
  <si>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</si>
  <si>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</si>
  <si>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</si>
  <si>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Подвеска провода СИП2А 3*50 + 1*70</t>
  </si>
  <si>
    <t>1 км</t>
  </si>
  <si>
    <t>Подвеска провода СИП2А 3*70 + 1*70</t>
  </si>
  <si>
    <t>Подвеска провода СИП2А 3*95 + 1*70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</si>
  <si>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</si>
  <si>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</si>
  <si>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</si>
  <si>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</si>
  <si>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</si>
  <si>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</si>
  <si>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</si>
  <si>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</si>
  <si>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</si>
  <si>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</si>
  <si>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</si>
  <si>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</si>
  <si>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</si>
  <si>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</si>
  <si>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</si>
  <si>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</si>
  <si>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</si>
  <si>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</si>
  <si>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</si>
  <si>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</si>
  <si>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</si>
  <si>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</si>
  <si>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</si>
  <si>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</si>
  <si>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</si>
  <si>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(с приставками)</t>
  </si>
  <si>
    <t>1 компл. (3 фазы)</t>
  </si>
  <si>
    <t>Установка рубильника 0,4 кВ</t>
  </si>
  <si>
    <t>Установка ТТ 0,4 кВ</t>
  </si>
  <si>
    <t>Монтаж ошиновки</t>
  </si>
  <si>
    <t>10 м</t>
  </si>
  <si>
    <t>Демонтаж ТТ</t>
  </si>
  <si>
    <t>Демонтаж рубильника 0,4 кВ</t>
  </si>
  <si>
    <t>Демонтаж ошиновки</t>
  </si>
  <si>
    <t>Строительство СТП-25 кВА</t>
  </si>
  <si>
    <t>Строительство СТП-40 кВА</t>
  </si>
  <si>
    <t>Строительство КТПН-160 кВА</t>
  </si>
  <si>
    <t>Строительство КТПН-100 кВА</t>
  </si>
  <si>
    <t>1 переход</t>
  </si>
  <si>
    <t>Подвеска провода СИП2А 3*50 + 1*70 по сущ.опорам</t>
  </si>
  <si>
    <t>Подвеска провода СИП2А 3*70 + 1*70 по сущ.опорам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</si>
  <si>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</si>
  <si>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</si>
  <si>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</si>
  <si>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</si>
  <si>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</si>
  <si>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</si>
  <si>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</si>
  <si>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КЛ-0,4 кВ (ААБл-1 4х120)</t>
  </si>
  <si>
    <t>Строительство КЛ-6(10) кВ (ААБл 3х240-10)</t>
  </si>
  <si>
    <t>Строительство СТП-63 кВА</t>
  </si>
  <si>
    <t>Строительство СТП-100 кВА</t>
  </si>
  <si>
    <t>Строительство СТП-160 кВА</t>
  </si>
  <si>
    <t>Строительство КТПН-40 кВА</t>
  </si>
  <si>
    <t>Строительство КТПН-63 кВА</t>
  </si>
  <si>
    <t xml:space="preserve">Демонтаж одностоечной ж/б опоры с 1 подкосом </t>
  </si>
  <si>
    <t xml:space="preserve">Демонтаж одностоечной ж/б опоры </t>
  </si>
  <si>
    <t xml:space="preserve">Демонтаж одностоечной ж/б опоры с 2 подкосами </t>
  </si>
  <si>
    <t>Переход ВЛ-6(10) кВ через  автодорогу 2-3 кат.</t>
  </si>
  <si>
    <t>Переход ВЛ-6(10) кВ через  автодорогу 1-2 кат.</t>
  </si>
  <si>
    <t>Подвеска провода АС-50 (6-10 кВ)</t>
  </si>
  <si>
    <t>100 м</t>
  </si>
  <si>
    <t>ГНБ-переход КЛ-6(10) кВ (ААБл 3х240-10)</t>
  </si>
  <si>
    <t>Установка АВ-0,4 кВ</t>
  </si>
  <si>
    <t>Вид работ</t>
  </si>
  <si>
    <t>Ед. изм.</t>
  </si>
  <si>
    <t>опоры</t>
  </si>
  <si>
    <t>провод</t>
  </si>
  <si>
    <t>ВЛ-0,4 кВ
ВЛ-6-10 кВ</t>
  </si>
  <si>
    <t>6-10/0,4 кВ</t>
  </si>
  <si>
    <t>Подвеска проводов ВЛ 10 кВ на переходах через препятствия: водные преграды</t>
  </si>
  <si>
    <t>СТП/КТП</t>
  </si>
  <si>
    <t>6-10 кВ</t>
  </si>
  <si>
    <t>0,4 кВ</t>
  </si>
  <si>
    <t xml:space="preserve"> -*</t>
  </si>
  <si>
    <t xml:space="preserve"> -</t>
  </si>
  <si>
    <t>№ сметы</t>
  </si>
  <si>
    <t xml:space="preserve">Приложение </t>
  </si>
  <si>
    <r>
      <t>Составил:________________________                                                          Проверил:________________________</t>
    </r>
    <r>
      <rPr>
        <sz val="12"/>
        <rFont val="Times New Roman"/>
        <family val="1"/>
        <charset val="204"/>
      </rPr>
      <t xml:space="preserve"> </t>
    </r>
  </si>
  <si>
    <t>При условии поставки МТР Заказчиком "Давальческая схема", руб. без НДС/ ед. изм.</t>
  </si>
  <si>
    <t>При условии поставки МТР подрядчиком, руб. без НДС/ ед. изм.</t>
  </si>
  <si>
    <t>Сводный расчёт стоимости работ на 1 усл. ед. на 2020 год</t>
  </si>
  <si>
    <t xml:space="preserve"> </t>
  </si>
  <si>
    <t>При условии поставки МТР подрядчиком</t>
  </si>
  <si>
    <t>Коэффициенты, учитывающие  прогнозный уровень цен и  лимитированные затраты:</t>
  </si>
  <si>
    <t>командировочные затраты-500 р/сут</t>
  </si>
  <si>
    <t>Договорная цена, руб. с НДС -20%</t>
  </si>
  <si>
    <t>Договорная цена, руб., без НДС.</t>
  </si>
  <si>
    <t>Участник предлагает понижающий коэффициент K1 -  тендерный коэффициент, сведения о коэффициенте указываются с точностью до третьего знака после запятой, указываемый Участником в заявке понижающий коэффициент K1 -тендерный коэффициент должен быть един для всех позиций Таблицы 1 Протокола согласования договорной цены (Приложения 1 Технических требований), применение разных понижающих коэффициентов при формировании Участником единичных расценок Таблицы 1 (к сметам №№1-99) недопустимо.</t>
  </si>
  <si>
    <t xml:space="preserve">Понижающий коэффициент K1 -  тендерный коэффициент, предложенный участником: </t>
  </si>
  <si>
    <r>
      <t xml:space="preserve">К1=
</t>
    </r>
    <r>
      <rPr>
        <i/>
        <sz val="11"/>
        <rFont val="Times New Roman"/>
        <family val="1"/>
        <charset val="204"/>
      </rPr>
      <t>(Участнику требуется заполнить значение - представить сведения о коэффициенте, коэффициент указывается с точностью до 3 знака после запятой)</t>
    </r>
  </si>
  <si>
    <t>Предложение Участника</t>
  </si>
  <si>
    <t>Предложение Участника за единицу* с учетом тендерного коэффициента (К1), руб. без НДС</t>
  </si>
  <si>
    <t xml:space="preserve">Протокол согласования (ведомость) договорной цены/Коммерческое предложение </t>
  </si>
  <si>
    <t>Приложение 1 к ТТ</t>
  </si>
  <si>
    <t>7% зимнее удорожание (для работ по строительству ТП)</t>
  </si>
  <si>
    <t>6,1% зимнее удорожание (для работ по строительству ВЛ)</t>
  </si>
  <si>
    <t>Установка одностоечной опоры с одним подкосом 6(10) кВ</t>
  </si>
  <si>
    <t>Подвеска провода СИП 3 1х50 (6-10 кВ)</t>
  </si>
  <si>
    <t>Подвеска провода СИП 3 1х70 (6-10 кВ)</t>
  </si>
  <si>
    <t>Подвеска провода СИП 3 1х95 (6-10 кВ)</t>
  </si>
  <si>
    <t>Переход ВЛ-6(10) через автодорогу 2-3 кат.</t>
  </si>
  <si>
    <t>Переход ВЛ-6(10) через автодорогу 1-2 кат.</t>
  </si>
  <si>
    <t>Переход ВЛ-6(10) через водную преграду</t>
  </si>
  <si>
    <t>Установка одностоечной опоры  0,4 кВ</t>
  </si>
  <si>
    <t>Переход ВЛ-0,4 через автодорогу 2-3 кат.</t>
  </si>
  <si>
    <t>Переход ВЛ-0,4 через автодорогу 1-2 кат.</t>
  </si>
  <si>
    <t>КЛ - 0,4 кВ</t>
  </si>
  <si>
    <t>КЛ - 6(10) кВ</t>
  </si>
  <si>
    <t>СТП 25 кВА</t>
  </si>
  <si>
    <t>СТП 40 кВА</t>
  </si>
  <si>
    <t>СТП 63 кВА</t>
  </si>
  <si>
    <t>СТП 100 кВА</t>
  </si>
  <si>
    <t>СТП 160 кВА</t>
  </si>
  <si>
    <t>КТПН 40 кВА</t>
  </si>
  <si>
    <t>КТПН 63 кВА</t>
  </si>
  <si>
    <t>КТПН 100 кВА</t>
  </si>
  <si>
    <t>КТПН 160 кВА</t>
  </si>
  <si>
    <t>КТПН 250 кВА</t>
  </si>
  <si>
    <t>КТПН 400 кВА</t>
  </si>
  <si>
    <t>КТПН 630 кВА</t>
  </si>
  <si>
    <t>Установка ТМГ 40 кВА</t>
  </si>
  <si>
    <t>Установка ТМГ 63 кВА</t>
  </si>
  <si>
    <t>Установка ТМГ 100 кВА</t>
  </si>
  <si>
    <t>Установка ТМГ 160 кВА</t>
  </si>
  <si>
    <t>Установка ТМГ 250 кВА</t>
  </si>
  <si>
    <t>Установка ТМГ 400 кВА</t>
  </si>
  <si>
    <t>Установка ТМГ 630 кВА</t>
  </si>
  <si>
    <t>Установка ТМГ 1000 кВА</t>
  </si>
  <si>
    <t>Установка ТТ-0,4</t>
  </si>
  <si>
    <t>Демонтаж одностоечной ж/б опоры</t>
  </si>
  <si>
    <t>Демонтаж одностоечной ж/б опоры с 1 подкосом</t>
  </si>
  <si>
    <t>Демонтаж одностоечной ж/б опоры с 2 подкосами</t>
  </si>
  <si>
    <t>Демонтаж проводов ВЛ 0,4 кВ</t>
  </si>
  <si>
    <t>Демонтаж проводов ВЛ 6(10) кВ</t>
  </si>
  <si>
    <t>Демонтаж МТП</t>
  </si>
  <si>
    <t>Переход КЛ-10 кВ методом ГНБ</t>
  </si>
  <si>
    <t>ПИР- ВЛ 0.4 кВ до 1 км</t>
  </si>
  <si>
    <t>ПИР- ВЛ 10 кВ до 1 км</t>
  </si>
  <si>
    <t>ПИР- КЛ до 1 км</t>
  </si>
  <si>
    <t>ПИР-МТП - однотрансформаторная</t>
  </si>
  <si>
    <t>ПИР-КТПН - однотрансформаторная</t>
  </si>
  <si>
    <t>5,1% дефлятор перевода на  2021 год.</t>
  </si>
  <si>
    <t>1 ответвл.</t>
  </si>
  <si>
    <t>1 компл.</t>
  </si>
  <si>
    <t>3 шт.</t>
  </si>
  <si>
    <t>1 км.</t>
  </si>
  <si>
    <t>Установка прибора учета электрической энергии однофазный (Алдан)</t>
  </si>
  <si>
    <t>шт</t>
  </si>
  <si>
    <t>Установка прибора учета электрической энергии однофазный (Алдан-Томмот)</t>
  </si>
  <si>
    <t>Установка прибора учета электрической энергии однофазный (Алдан-Сереб.Бор)</t>
  </si>
  <si>
    <t>Установка прибора учета электрической энергии полукосвенный 3-х фазный (Алдан)</t>
  </si>
  <si>
    <t>Установка прибора учета электрической энергии полукосвенный 3-х фазный (Алдан-Томмот)</t>
  </si>
  <si>
    <t>Установка прибора учета электрической энергии полукосвенный 3-х фазный (Алдан-Сереб.Бор)</t>
  </si>
  <si>
    <t>Установка прибора учета электрической энергии прямого включения 3-х фазный (Алдан)</t>
  </si>
  <si>
    <t>Установка прибора учета электрической энергии прямого включения 3-х фазный (Алдан-Томмот)</t>
  </si>
  <si>
    <t>Установка прибора учета электрической энергии прямого включения 3-х фазный (Алдан-Сереб.Бор)</t>
  </si>
  <si>
    <t>Подвеска провода СИП2А 3х50+1х70 (0,4 кВ)</t>
  </si>
  <si>
    <t>Подвеска провода СИП2А 3х70+1х70 (0,4 кВ)</t>
  </si>
  <si>
    <t>Подвеска провода СИП2А 3х95+1х70 (0,4 кВ)</t>
  </si>
  <si>
    <t>Подвеска провода СИП2А 3х50+1х70 (0,4 кВ) по существующим опорам</t>
  </si>
  <si>
    <t>Подвеска провода СИП2А 3х70+1х70 (0,4 кВ) по существующим опорам</t>
  </si>
  <si>
    <t>Подвеска провода СИП2А 3х95+1х70 (0,4 кВ) по существующим опорам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</si>
</sst>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3" x14ac:knownFonts="1">
    <font>
      <sz val="10"/>
      <name val="Arial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8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left" vertical="center" wrapText="1"/>
    </xf>
    <xf numFmtId="4" fontId="3" fillId="0" borderId="0" xfId="0" applyNumberFormat="1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center" wrapText="1"/>
    </xf>
    <xf numFmtId="4" fontId="5" fillId="2" borderId="1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7" xfId="0" applyFont="1" applyFill="1" applyBorder="1" applyAlignment="1">
      <alignment horizontal="left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0" fontId="4" fillId="0" borderId="0" xfId="0" applyFont="1" applyFill="1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top" wrapText="1"/>
    </xf>
    <xf numFmtId="0" fontId="1" fillId="0" borderId="19" xfId="0" applyFont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0" fontId="2" fillId="0" borderId="0" xfId="1" applyFont="1" applyBorder="1" applyAlignment="1">
      <alignment horizontal="center" vertical="top"/>
    </xf>
    <xf numFmtId="0" fontId="2" fillId="6" borderId="19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49" fontId="12" fillId="3" borderId="19" xfId="0" applyNumberFormat="1" applyFont="1" applyFill="1" applyBorder="1" applyAlignment="1">
      <alignment horizontal="left" vertical="top" wrapText="1"/>
    </xf>
    <xf numFmtId="2" fontId="1" fillId="3" borderId="19" xfId="0" applyNumberFormat="1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top" wrapText="1"/>
    </xf>
    <xf numFmtId="0" fontId="7" fillId="0" borderId="0" xfId="1" applyFont="1" applyBorder="1" applyAlignment="1">
      <alignment horizontal="center" vertical="top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11" fillId="0" borderId="0" xfId="1" applyFont="1" applyBorder="1" applyAlignment="1">
      <alignment horizontal="right" vertical="top"/>
    </xf>
    <xf numFmtId="0" fontId="7" fillId="0" borderId="0" xfId="1" applyFont="1" applyBorder="1" applyAlignment="1">
      <alignment horizontal="right" vertical="top"/>
    </xf>
    <xf numFmtId="0" fontId="7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 vertical="top"/>
    </xf>
    <xf numFmtId="0" fontId="11" fillId="0" borderId="0" xfId="1" applyFont="1" applyBorder="1" applyAlignment="1">
      <alignment horizontal="center" vertical="top"/>
    </xf>
    <xf numFmtId="0" fontId="5" fillId="4" borderId="20" xfId="0" applyFont="1" applyFill="1" applyBorder="1" applyAlignment="1">
      <alignment horizontal="left" vertical="center" wrapText="1"/>
    </xf>
    <xf numFmtId="0" fontId="5" fillId="4" borderId="21" xfId="0" applyFont="1" applyFill="1" applyBorder="1" applyAlignment="1">
      <alignment horizontal="left" vertical="center" wrapText="1"/>
    </xf>
    <xf numFmtId="0" fontId="5" fillId="4" borderId="22" xfId="0" applyFont="1" applyFill="1" applyBorder="1" applyAlignment="1">
      <alignment horizontal="left" vertical="center" wrapText="1"/>
    </xf>
    <xf numFmtId="0" fontId="9" fillId="5" borderId="19" xfId="0" applyFont="1" applyFill="1" applyBorder="1" applyAlignment="1">
      <alignment horizontal="left" vertical="center" wrapText="1"/>
    </xf>
    <xf numFmtId="4" fontId="7" fillId="6" borderId="19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19050</xdr:rowOff>
    </xdr:from>
    <xdr:to>
      <xdr:col>11</xdr:col>
      <xdr:colOff>9525</xdr:colOff>
      <xdr:row>0</xdr:row>
      <xdr:rowOff>19050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9050"/>
          <a:ext cx="14220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P83"/>
  <sheetViews>
    <sheetView view="pageBreakPreview" zoomScaleNormal="85" zoomScaleSheetLayoutView="100" workbookViewId="0">
      <pane ySplit="6" topLeftCell="A7" activePane="bottomLeft" state="frozen"/>
      <selection pane="bottomLeft" sqref="A1:XFD1048576"/>
    </sheetView>
  </sheetViews>
  <sheetFormatPr defaultColWidth="9.140625" defaultRowHeight="15.75" x14ac:dyDescent="0.2"/>
  <cols>
    <col min="1" max="1" width="7.85546875" style="2" customWidth="1"/>
    <col min="2" max="2" width="47.42578125" style="2" customWidth="1"/>
    <col min="3" max="3" width="18.7109375" style="2" customWidth="1"/>
    <col min="4" max="11" width="16" style="3" customWidth="1"/>
    <col min="12" max="12" width="14.140625" style="2" bestFit="1" customWidth="1"/>
    <col min="13" max="16384" width="9.140625" style="2"/>
  </cols>
  <sheetData>
    <row r="1" spans="1:16" x14ac:dyDescent="0.2">
      <c r="K1" s="4" t="s">
        <v>94</v>
      </c>
    </row>
    <row r="2" spans="1:16" s="5" customFormat="1" ht="18.75" x14ac:dyDescent="0.25">
      <c r="A2" s="63" t="s">
        <v>98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6" s="5" customFormat="1" ht="16.5" thickBot="1" x14ac:dyDescent="0.3">
      <c r="A3" s="6"/>
      <c r="B3" s="7"/>
      <c r="C3" s="8"/>
      <c r="D3" s="9"/>
      <c r="E3" s="9"/>
      <c r="F3" s="9"/>
      <c r="G3" s="9"/>
      <c r="H3" s="9"/>
      <c r="I3" s="9"/>
      <c r="J3" s="9"/>
      <c r="K3" s="9"/>
      <c r="L3" s="10"/>
      <c r="M3" s="10"/>
      <c r="N3" s="10"/>
      <c r="O3" s="10"/>
      <c r="P3" s="10"/>
    </row>
    <row r="4" spans="1:16" s="11" customFormat="1" ht="37.5" customHeight="1" thickBot="1" x14ac:dyDescent="0.3">
      <c r="A4" s="64" t="s">
        <v>93</v>
      </c>
      <c r="B4" s="67" t="s">
        <v>81</v>
      </c>
      <c r="C4" s="67" t="s">
        <v>82</v>
      </c>
      <c r="D4" s="58" t="s">
        <v>96</v>
      </c>
      <c r="E4" s="59"/>
      <c r="F4" s="59"/>
      <c r="G4" s="60"/>
      <c r="H4" s="58" t="s">
        <v>97</v>
      </c>
      <c r="I4" s="59"/>
      <c r="J4" s="59"/>
      <c r="K4" s="60"/>
    </row>
    <row r="5" spans="1:16" s="11" customFormat="1" x14ac:dyDescent="0.25">
      <c r="A5" s="65"/>
      <c r="B5" s="68"/>
      <c r="C5" s="68"/>
      <c r="D5" s="12" t="s">
        <v>83</v>
      </c>
      <c r="E5" s="61" t="s">
        <v>84</v>
      </c>
      <c r="F5" s="62"/>
      <c r="G5" s="12" t="s">
        <v>88</v>
      </c>
      <c r="H5" s="12" t="s">
        <v>83</v>
      </c>
      <c r="I5" s="61" t="s">
        <v>84</v>
      </c>
      <c r="J5" s="62"/>
      <c r="K5" s="12" t="s">
        <v>88</v>
      </c>
    </row>
    <row r="6" spans="1:16" s="11" customFormat="1" ht="29.25" thickBot="1" x14ac:dyDescent="0.3">
      <c r="A6" s="66"/>
      <c r="B6" s="69"/>
      <c r="C6" s="69"/>
      <c r="D6" s="13" t="s">
        <v>85</v>
      </c>
      <c r="E6" s="14" t="s">
        <v>90</v>
      </c>
      <c r="F6" s="15" t="s">
        <v>89</v>
      </c>
      <c r="G6" s="13" t="s">
        <v>86</v>
      </c>
      <c r="H6" s="13" t="s">
        <v>85</v>
      </c>
      <c r="I6" s="14" t="s">
        <v>90</v>
      </c>
      <c r="J6" s="15" t="s">
        <v>89</v>
      </c>
      <c r="K6" s="13" t="s">
        <v>86</v>
      </c>
    </row>
    <row r="7" spans="1:16" s="11" customFormat="1" ht="16.5" thickBot="1" x14ac:dyDescent="0.3">
      <c r="A7" s="16">
        <v>1</v>
      </c>
      <c r="B7" s="17">
        <v>2</v>
      </c>
      <c r="C7" s="17">
        <v>3</v>
      </c>
      <c r="D7" s="18">
        <v>4</v>
      </c>
      <c r="E7" s="19">
        <v>5</v>
      </c>
      <c r="F7" s="20">
        <v>6</v>
      </c>
      <c r="G7" s="18">
        <v>7</v>
      </c>
      <c r="H7" s="17">
        <v>8</v>
      </c>
      <c r="I7" s="21">
        <v>9</v>
      </c>
      <c r="J7" s="22">
        <v>10</v>
      </c>
      <c r="K7" s="17">
        <v>11</v>
      </c>
    </row>
    <row r="8" spans="1:16" s="25" customFormat="1" x14ac:dyDescent="0.25">
      <c r="A8" s="37">
        <v>1</v>
      </c>
      <c r="B8" s="23" t="s">
        <v>0</v>
      </c>
      <c r="C8" s="23" t="s">
        <v>3</v>
      </c>
      <c r="D8" s="36">
        <v>16121.19</v>
      </c>
      <c r="E8" s="24" t="s">
        <v>91</v>
      </c>
      <c r="F8" s="24" t="s">
        <v>91</v>
      </c>
      <c r="G8" s="24" t="s">
        <v>91</v>
      </c>
      <c r="H8" s="36">
        <v>28403.52</v>
      </c>
      <c r="I8" s="24" t="s">
        <v>92</v>
      </c>
      <c r="J8" s="24" t="s">
        <v>92</v>
      </c>
      <c r="K8" s="24" t="s">
        <v>92</v>
      </c>
    </row>
    <row r="9" spans="1:16" s="25" customFormat="1" ht="30" x14ac:dyDescent="0.25">
      <c r="A9" s="38">
        <v>2</v>
      </c>
      <c r="B9" s="26" t="s">
        <v>1</v>
      </c>
      <c r="C9" s="26" t="s">
        <v>3</v>
      </c>
      <c r="D9" s="28">
        <v>33290.74</v>
      </c>
      <c r="E9" s="27" t="s">
        <v>91</v>
      </c>
      <c r="F9" s="27" t="s">
        <v>91</v>
      </c>
      <c r="G9" s="27" t="s">
        <v>91</v>
      </c>
      <c r="H9" s="28">
        <v>57855.38</v>
      </c>
      <c r="I9" s="27" t="s">
        <v>92</v>
      </c>
      <c r="J9" s="27" t="s">
        <v>92</v>
      </c>
      <c r="K9" s="27" t="s">
        <v>92</v>
      </c>
    </row>
    <row r="10" spans="1:16" s="25" customFormat="1" ht="30" x14ac:dyDescent="0.25">
      <c r="A10" s="38">
        <v>3</v>
      </c>
      <c r="B10" s="26" t="s">
        <v>2</v>
      </c>
      <c r="C10" s="26" t="s">
        <v>3</v>
      </c>
      <c r="D10" s="28">
        <v>41185.08</v>
      </c>
      <c r="E10" s="27" t="s">
        <v>91</v>
      </c>
      <c r="F10" s="27" t="s">
        <v>91</v>
      </c>
      <c r="G10" s="27" t="s">
        <v>91</v>
      </c>
      <c r="H10" s="28">
        <v>78032.070000000007</v>
      </c>
      <c r="I10" s="27" t="s">
        <v>92</v>
      </c>
      <c r="J10" s="27" t="s">
        <v>92</v>
      </c>
      <c r="K10" s="27" t="s">
        <v>92</v>
      </c>
    </row>
    <row r="11" spans="1:16" s="25" customFormat="1" x14ac:dyDescent="0.25">
      <c r="A11" s="38">
        <v>4</v>
      </c>
      <c r="B11" s="26" t="s">
        <v>77</v>
      </c>
      <c r="C11" s="26" t="s">
        <v>4</v>
      </c>
      <c r="D11" s="27" t="s">
        <v>91</v>
      </c>
      <c r="E11" s="27" t="s">
        <v>91</v>
      </c>
      <c r="F11" s="28">
        <v>88925.53</v>
      </c>
      <c r="G11" s="27" t="s">
        <v>91</v>
      </c>
      <c r="H11" s="27" t="s">
        <v>92</v>
      </c>
      <c r="I11" s="27" t="s">
        <v>92</v>
      </c>
      <c r="J11" s="28">
        <v>213412.19</v>
      </c>
      <c r="K11" s="27" t="s">
        <v>92</v>
      </c>
    </row>
    <row r="12" spans="1:16" s="25" customFormat="1" x14ac:dyDescent="0.25">
      <c r="A12" s="38">
        <v>5</v>
      </c>
      <c r="B12" s="26" t="s">
        <v>5</v>
      </c>
      <c r="C12" s="26" t="s">
        <v>4</v>
      </c>
      <c r="D12" s="27" t="s">
        <v>91</v>
      </c>
      <c r="E12" s="27" t="s">
        <v>91</v>
      </c>
      <c r="F12" s="28">
        <v>88925.53</v>
      </c>
      <c r="G12" s="27" t="s">
        <v>91</v>
      </c>
      <c r="H12" s="27" t="s">
        <v>92</v>
      </c>
      <c r="I12" s="27" t="s">
        <v>92</v>
      </c>
      <c r="J12" s="28">
        <v>284068.82</v>
      </c>
      <c r="K12" s="27" t="s">
        <v>92</v>
      </c>
    </row>
    <row r="13" spans="1:16" s="25" customFormat="1" x14ac:dyDescent="0.25">
      <c r="A13" s="38">
        <v>6</v>
      </c>
      <c r="B13" s="26" t="s">
        <v>6</v>
      </c>
      <c r="C13" s="26" t="s">
        <v>4</v>
      </c>
      <c r="D13" s="27" t="s">
        <v>91</v>
      </c>
      <c r="E13" s="27" t="s">
        <v>91</v>
      </c>
      <c r="F13" s="28">
        <v>88925.53</v>
      </c>
      <c r="G13" s="27" t="s">
        <v>91</v>
      </c>
      <c r="H13" s="27" t="s">
        <v>92</v>
      </c>
      <c r="I13" s="27" t="s">
        <v>92</v>
      </c>
      <c r="J13" s="28">
        <v>368752.97</v>
      </c>
      <c r="K13" s="27" t="s">
        <v>92</v>
      </c>
    </row>
    <row r="14" spans="1:16" s="25" customFormat="1" x14ac:dyDescent="0.25">
      <c r="A14" s="38">
        <v>7</v>
      </c>
      <c r="B14" s="26" t="s">
        <v>7</v>
      </c>
      <c r="C14" s="26" t="s">
        <v>4</v>
      </c>
      <c r="D14" s="27" t="s">
        <v>91</v>
      </c>
      <c r="E14" s="27" t="s">
        <v>91</v>
      </c>
      <c r="F14" s="28">
        <v>88925.53</v>
      </c>
      <c r="G14" s="27" t="s">
        <v>91</v>
      </c>
      <c r="H14" s="27" t="s">
        <v>92</v>
      </c>
      <c r="I14" s="27" t="s">
        <v>92</v>
      </c>
      <c r="J14" s="28">
        <v>427262.67</v>
      </c>
      <c r="K14" s="27" t="s">
        <v>92</v>
      </c>
    </row>
    <row r="15" spans="1:16" s="25" customFormat="1" x14ac:dyDescent="0.25">
      <c r="A15" s="38">
        <v>8</v>
      </c>
      <c r="B15" s="26" t="s">
        <v>75</v>
      </c>
      <c r="C15" s="26" t="s">
        <v>55</v>
      </c>
      <c r="D15" s="27" t="s">
        <v>91</v>
      </c>
      <c r="E15" s="27" t="s">
        <v>91</v>
      </c>
      <c r="F15" s="27" t="s">
        <v>91</v>
      </c>
      <c r="G15" s="27" t="s">
        <v>91</v>
      </c>
      <c r="H15" s="27" t="s">
        <v>92</v>
      </c>
      <c r="I15" s="27" t="s">
        <v>92</v>
      </c>
      <c r="J15" s="28">
        <v>17297.919999999998</v>
      </c>
      <c r="K15" s="27" t="s">
        <v>92</v>
      </c>
    </row>
    <row r="16" spans="1:16" s="25" customFormat="1" x14ac:dyDescent="0.25">
      <c r="A16" s="38">
        <v>9</v>
      </c>
      <c r="B16" s="26" t="s">
        <v>76</v>
      </c>
      <c r="C16" s="26" t="s">
        <v>55</v>
      </c>
      <c r="D16" s="27" t="s">
        <v>91</v>
      </c>
      <c r="E16" s="27" t="s">
        <v>91</v>
      </c>
      <c r="F16" s="27" t="s">
        <v>91</v>
      </c>
      <c r="G16" s="27" t="s">
        <v>91</v>
      </c>
      <c r="H16" s="27" t="s">
        <v>92</v>
      </c>
      <c r="I16" s="27" t="s">
        <v>92</v>
      </c>
      <c r="J16" s="28">
        <v>11964.09</v>
      </c>
      <c r="K16" s="27" t="s">
        <v>92</v>
      </c>
    </row>
    <row r="17" spans="1:11" s="25" customFormat="1" ht="30" x14ac:dyDescent="0.25">
      <c r="A17" s="38">
        <v>10</v>
      </c>
      <c r="B17" s="26" t="s">
        <v>87</v>
      </c>
      <c r="C17" s="26" t="s">
        <v>55</v>
      </c>
      <c r="D17" s="27" t="s">
        <v>91</v>
      </c>
      <c r="E17" s="27" t="s">
        <v>91</v>
      </c>
      <c r="F17" s="27" t="s">
        <v>91</v>
      </c>
      <c r="G17" s="27" t="s">
        <v>91</v>
      </c>
      <c r="H17" s="27" t="s">
        <v>92</v>
      </c>
      <c r="I17" s="27" t="s">
        <v>92</v>
      </c>
      <c r="J17" s="28">
        <v>14201.23</v>
      </c>
      <c r="K17" s="27" t="s">
        <v>92</v>
      </c>
    </row>
    <row r="18" spans="1:11" s="25" customFormat="1" x14ac:dyDescent="0.25">
      <c r="A18" s="38">
        <v>11</v>
      </c>
      <c r="B18" s="26" t="s">
        <v>8</v>
      </c>
      <c r="C18" s="26" t="s">
        <v>9</v>
      </c>
      <c r="D18" s="27" t="s">
        <v>91</v>
      </c>
      <c r="E18" s="27" t="s">
        <v>91</v>
      </c>
      <c r="F18" s="27" t="s">
        <v>91</v>
      </c>
      <c r="G18" s="27" t="s">
        <v>91</v>
      </c>
      <c r="H18" s="28">
        <v>30621.040000000001</v>
      </c>
      <c r="I18" s="27" t="s">
        <v>92</v>
      </c>
      <c r="J18" s="27" t="s">
        <v>92</v>
      </c>
      <c r="K18" s="27" t="s">
        <v>92</v>
      </c>
    </row>
    <row r="19" spans="1:11" s="25" customFormat="1" x14ac:dyDescent="0.25">
      <c r="A19" s="38">
        <v>12</v>
      </c>
      <c r="B19" s="26" t="s">
        <v>10</v>
      </c>
      <c r="C19" s="26" t="s">
        <v>3</v>
      </c>
      <c r="D19" s="28">
        <v>13164.81</v>
      </c>
      <c r="E19" s="27" t="s">
        <v>91</v>
      </c>
      <c r="F19" s="27" t="s">
        <v>91</v>
      </c>
      <c r="G19" s="27" t="s">
        <v>91</v>
      </c>
      <c r="H19" s="28">
        <v>22582.59</v>
      </c>
      <c r="I19" s="27" t="s">
        <v>92</v>
      </c>
      <c r="J19" s="27" t="s">
        <v>92</v>
      </c>
      <c r="K19" s="27" t="s">
        <v>92</v>
      </c>
    </row>
    <row r="20" spans="1:11" s="25" customFormat="1" ht="30" x14ac:dyDescent="0.25">
      <c r="A20" s="38">
        <v>13</v>
      </c>
      <c r="B20" s="26" t="s">
        <v>11</v>
      </c>
      <c r="C20" s="26" t="s">
        <v>3</v>
      </c>
      <c r="D20" s="28">
        <v>22031.09</v>
      </c>
      <c r="E20" s="27" t="s">
        <v>91</v>
      </c>
      <c r="F20" s="27" t="s">
        <v>91</v>
      </c>
      <c r="G20" s="27" t="s">
        <v>91</v>
      </c>
      <c r="H20" s="28">
        <v>40866.620000000003</v>
      </c>
      <c r="I20" s="27" t="s">
        <v>92</v>
      </c>
      <c r="J20" s="27" t="s">
        <v>92</v>
      </c>
      <c r="K20" s="27" t="s">
        <v>92</v>
      </c>
    </row>
    <row r="21" spans="1:11" s="25" customFormat="1" ht="30" x14ac:dyDescent="0.25">
      <c r="A21" s="38">
        <v>14</v>
      </c>
      <c r="B21" s="26" t="s">
        <v>12</v>
      </c>
      <c r="C21" s="26" t="s">
        <v>3</v>
      </c>
      <c r="D21" s="28">
        <v>29119.62</v>
      </c>
      <c r="E21" s="27" t="s">
        <v>91</v>
      </c>
      <c r="F21" s="27" t="s">
        <v>91</v>
      </c>
      <c r="G21" s="27" t="s">
        <v>91</v>
      </c>
      <c r="H21" s="28">
        <v>57372.91</v>
      </c>
      <c r="I21" s="27" t="s">
        <v>92</v>
      </c>
      <c r="J21" s="27" t="s">
        <v>92</v>
      </c>
      <c r="K21" s="27" t="s">
        <v>92</v>
      </c>
    </row>
    <row r="22" spans="1:11" s="25" customFormat="1" x14ac:dyDescent="0.25">
      <c r="A22" s="38">
        <v>15</v>
      </c>
      <c r="B22" s="26" t="s">
        <v>13</v>
      </c>
      <c r="C22" s="26" t="s">
        <v>14</v>
      </c>
      <c r="D22" s="27" t="s">
        <v>91</v>
      </c>
      <c r="E22" s="28">
        <v>40626.42</v>
      </c>
      <c r="F22" s="27" t="s">
        <v>91</v>
      </c>
      <c r="G22" s="27" t="s">
        <v>91</v>
      </c>
      <c r="H22" s="27" t="s">
        <v>92</v>
      </c>
      <c r="I22" s="28">
        <v>288916.46999999997</v>
      </c>
      <c r="J22" s="27" t="s">
        <v>92</v>
      </c>
      <c r="K22" s="27" t="s">
        <v>92</v>
      </c>
    </row>
    <row r="23" spans="1:11" s="25" customFormat="1" x14ac:dyDescent="0.25">
      <c r="A23" s="38">
        <v>16</v>
      </c>
      <c r="B23" s="26" t="s">
        <v>15</v>
      </c>
      <c r="C23" s="26" t="s">
        <v>14</v>
      </c>
      <c r="D23" s="27" t="s">
        <v>91</v>
      </c>
      <c r="E23" s="28">
        <v>40626.42</v>
      </c>
      <c r="F23" s="27" t="s">
        <v>91</v>
      </c>
      <c r="G23" s="27" t="s">
        <v>91</v>
      </c>
      <c r="H23" s="27" t="s">
        <v>92</v>
      </c>
      <c r="I23" s="28">
        <v>341835.46</v>
      </c>
      <c r="J23" s="27" t="s">
        <v>92</v>
      </c>
      <c r="K23" s="27" t="s">
        <v>92</v>
      </c>
    </row>
    <row r="24" spans="1:11" s="25" customFormat="1" x14ac:dyDescent="0.25">
      <c r="A24" s="38">
        <v>17</v>
      </c>
      <c r="B24" s="26" t="s">
        <v>16</v>
      </c>
      <c r="C24" s="26" t="s">
        <v>14</v>
      </c>
      <c r="D24" s="27" t="s">
        <v>91</v>
      </c>
      <c r="E24" s="28">
        <v>40626.42</v>
      </c>
      <c r="F24" s="27" t="s">
        <v>91</v>
      </c>
      <c r="G24" s="27" t="s">
        <v>91</v>
      </c>
      <c r="H24" s="27" t="s">
        <v>92</v>
      </c>
      <c r="I24" s="28">
        <v>419714.05</v>
      </c>
      <c r="J24" s="27" t="s">
        <v>92</v>
      </c>
      <c r="K24" s="27" t="s">
        <v>92</v>
      </c>
    </row>
    <row r="25" spans="1:11" s="25" customFormat="1" ht="30" x14ac:dyDescent="0.25">
      <c r="A25" s="38">
        <v>18</v>
      </c>
      <c r="B25" s="26" t="s">
        <v>56</v>
      </c>
      <c r="C25" s="26" t="s">
        <v>14</v>
      </c>
      <c r="D25" s="27" t="s">
        <v>91</v>
      </c>
      <c r="E25" s="28">
        <v>83387.509999999995</v>
      </c>
      <c r="F25" s="27" t="s">
        <v>91</v>
      </c>
      <c r="G25" s="27" t="s">
        <v>91</v>
      </c>
      <c r="H25" s="27" t="s">
        <v>92</v>
      </c>
      <c r="I25" s="28">
        <v>331677.56</v>
      </c>
      <c r="J25" s="27" t="s">
        <v>92</v>
      </c>
      <c r="K25" s="27" t="s">
        <v>92</v>
      </c>
    </row>
    <row r="26" spans="1:11" s="25" customFormat="1" ht="30" x14ac:dyDescent="0.25">
      <c r="A26" s="38">
        <v>19</v>
      </c>
      <c r="B26" s="26" t="s">
        <v>57</v>
      </c>
      <c r="C26" s="26" t="s">
        <v>14</v>
      </c>
      <c r="D26" s="27" t="s">
        <v>91</v>
      </c>
      <c r="E26" s="28">
        <v>83387.509999999995</v>
      </c>
      <c r="F26" s="27" t="s">
        <v>91</v>
      </c>
      <c r="G26" s="27" t="s">
        <v>91</v>
      </c>
      <c r="H26" s="27" t="s">
        <v>92</v>
      </c>
      <c r="I26" s="28">
        <v>384596.54</v>
      </c>
      <c r="J26" s="27" t="s">
        <v>92</v>
      </c>
      <c r="K26" s="27" t="s">
        <v>92</v>
      </c>
    </row>
    <row r="27" spans="1:11" s="25" customFormat="1" ht="30" x14ac:dyDescent="0.25">
      <c r="A27" s="38">
        <v>20</v>
      </c>
      <c r="B27" s="26" t="s">
        <v>58</v>
      </c>
      <c r="C27" s="26" t="s">
        <v>14</v>
      </c>
      <c r="D27" s="27" t="s">
        <v>91</v>
      </c>
      <c r="E27" s="28">
        <v>83387.509999999995</v>
      </c>
      <c r="F27" s="27" t="s">
        <v>91</v>
      </c>
      <c r="G27" s="27" t="s">
        <v>91</v>
      </c>
      <c r="H27" s="27" t="s">
        <v>92</v>
      </c>
      <c r="I27" s="28">
        <v>462475.14</v>
      </c>
      <c r="J27" s="27" t="s">
        <v>92</v>
      </c>
      <c r="K27" s="27" t="s">
        <v>92</v>
      </c>
    </row>
    <row r="28" spans="1:11" s="25" customFormat="1" x14ac:dyDescent="0.25">
      <c r="A28" s="38">
        <v>21</v>
      </c>
      <c r="B28" s="26" t="s">
        <v>59</v>
      </c>
      <c r="C28" s="26" t="s">
        <v>55</v>
      </c>
      <c r="D28" s="27" t="s">
        <v>91</v>
      </c>
      <c r="E28" s="27" t="s">
        <v>91</v>
      </c>
      <c r="F28" s="27" t="s">
        <v>91</v>
      </c>
      <c r="G28" s="27" t="s">
        <v>91</v>
      </c>
      <c r="H28" s="27" t="s">
        <v>92</v>
      </c>
      <c r="I28" s="28">
        <v>6201.72</v>
      </c>
      <c r="J28" s="27" t="s">
        <v>92</v>
      </c>
      <c r="K28" s="27" t="s">
        <v>92</v>
      </c>
    </row>
    <row r="29" spans="1:11" s="25" customFormat="1" x14ac:dyDescent="0.25">
      <c r="A29" s="38">
        <v>22</v>
      </c>
      <c r="B29" s="26" t="s">
        <v>60</v>
      </c>
      <c r="C29" s="26" t="s">
        <v>55</v>
      </c>
      <c r="D29" s="27" t="s">
        <v>91</v>
      </c>
      <c r="E29" s="27" t="s">
        <v>91</v>
      </c>
      <c r="F29" s="27" t="s">
        <v>91</v>
      </c>
      <c r="G29" s="27" t="s">
        <v>91</v>
      </c>
      <c r="H29" s="27" t="s">
        <v>92</v>
      </c>
      <c r="I29" s="28">
        <v>13763.74</v>
      </c>
      <c r="J29" s="27" t="s">
        <v>92</v>
      </c>
      <c r="K29" s="27" t="s">
        <v>92</v>
      </c>
    </row>
    <row r="30" spans="1:11" s="25" customFormat="1" x14ac:dyDescent="0.25">
      <c r="A30" s="38">
        <v>23</v>
      </c>
      <c r="B30" s="26" t="s">
        <v>61</v>
      </c>
      <c r="C30" s="26" t="s">
        <v>9</v>
      </c>
      <c r="D30" s="27" t="s">
        <v>91</v>
      </c>
      <c r="E30" s="28">
        <v>2977.07</v>
      </c>
      <c r="F30" s="27" t="s">
        <v>91</v>
      </c>
      <c r="G30" s="27" t="s">
        <v>91</v>
      </c>
      <c r="H30" s="27" t="s">
        <v>92</v>
      </c>
      <c r="I30" s="28">
        <v>4210.21</v>
      </c>
      <c r="J30" s="27" t="s">
        <v>92</v>
      </c>
      <c r="K30" s="27" t="s">
        <v>92</v>
      </c>
    </row>
    <row r="31" spans="1:11" s="25" customFormat="1" x14ac:dyDescent="0.25">
      <c r="A31" s="38">
        <v>24</v>
      </c>
      <c r="B31" s="26" t="s">
        <v>62</v>
      </c>
      <c r="C31" s="26" t="s">
        <v>9</v>
      </c>
      <c r="D31" s="27" t="s">
        <v>91</v>
      </c>
      <c r="E31" s="28">
        <v>4872.45</v>
      </c>
      <c r="F31" s="27" t="s">
        <v>91</v>
      </c>
      <c r="G31" s="27" t="s">
        <v>91</v>
      </c>
      <c r="H31" s="27" t="s">
        <v>92</v>
      </c>
      <c r="I31" s="28">
        <v>7102.33</v>
      </c>
      <c r="J31" s="27" t="s">
        <v>92</v>
      </c>
      <c r="K31" s="27" t="s">
        <v>92</v>
      </c>
    </row>
    <row r="32" spans="1:11" s="25" customFormat="1" ht="30" x14ac:dyDescent="0.25">
      <c r="A32" s="38">
        <v>25</v>
      </c>
      <c r="B32" s="26" t="s">
        <v>63</v>
      </c>
      <c r="C32" s="26" t="s">
        <v>64</v>
      </c>
      <c r="D32" s="27" t="s">
        <v>91</v>
      </c>
      <c r="E32" s="28">
        <v>81319.820000000007</v>
      </c>
      <c r="F32" s="27" t="s">
        <v>91</v>
      </c>
      <c r="G32" s="27" t="s">
        <v>91</v>
      </c>
      <c r="H32" s="27" t="s">
        <v>92</v>
      </c>
      <c r="I32" s="28">
        <v>164991.18</v>
      </c>
      <c r="J32" s="27" t="s">
        <v>92</v>
      </c>
      <c r="K32" s="27" t="s">
        <v>92</v>
      </c>
    </row>
    <row r="33" spans="1:11" s="25" customFormat="1" x14ac:dyDescent="0.25">
      <c r="A33" s="38">
        <v>26</v>
      </c>
      <c r="B33" s="26" t="s">
        <v>65</v>
      </c>
      <c r="C33" s="26" t="s">
        <v>14</v>
      </c>
      <c r="D33" s="27" t="s">
        <v>91</v>
      </c>
      <c r="E33" s="28">
        <v>2053553.24</v>
      </c>
      <c r="F33" s="27" t="s">
        <v>91</v>
      </c>
      <c r="G33" s="27" t="s">
        <v>91</v>
      </c>
      <c r="H33" s="27" t="s">
        <v>92</v>
      </c>
      <c r="I33" s="28">
        <v>3125519.84</v>
      </c>
      <c r="J33" s="27" t="s">
        <v>92</v>
      </c>
      <c r="K33" s="27" t="s">
        <v>92</v>
      </c>
    </row>
    <row r="34" spans="1:11" s="25" customFormat="1" x14ac:dyDescent="0.25">
      <c r="A34" s="38">
        <v>27</v>
      </c>
      <c r="B34" s="26" t="s">
        <v>66</v>
      </c>
      <c r="C34" s="26" t="s">
        <v>14</v>
      </c>
      <c r="D34" s="27" t="s">
        <v>91</v>
      </c>
      <c r="E34" s="27" t="s">
        <v>91</v>
      </c>
      <c r="F34" s="28">
        <v>2104107.04</v>
      </c>
      <c r="G34" s="27" t="s">
        <v>91</v>
      </c>
      <c r="H34" s="27" t="s">
        <v>92</v>
      </c>
      <c r="I34" s="27" t="s">
        <v>92</v>
      </c>
      <c r="J34" s="28">
        <v>3401840.89</v>
      </c>
      <c r="K34" s="27" t="s">
        <v>92</v>
      </c>
    </row>
    <row r="35" spans="1:11" s="25" customFormat="1" x14ac:dyDescent="0.25">
      <c r="A35" s="38">
        <v>28</v>
      </c>
      <c r="B35" s="26" t="s">
        <v>51</v>
      </c>
      <c r="C35" s="26" t="s">
        <v>9</v>
      </c>
      <c r="D35" s="27" t="s">
        <v>91</v>
      </c>
      <c r="E35" s="27" t="s">
        <v>91</v>
      </c>
      <c r="F35" s="27" t="s">
        <v>91</v>
      </c>
      <c r="G35" s="28">
        <v>107500.11</v>
      </c>
      <c r="H35" s="27" t="s">
        <v>92</v>
      </c>
      <c r="I35" s="27" t="s">
        <v>92</v>
      </c>
      <c r="J35" s="27" t="s">
        <v>92</v>
      </c>
      <c r="K35" s="28">
        <v>464127.29</v>
      </c>
    </row>
    <row r="36" spans="1:11" s="25" customFormat="1" x14ac:dyDescent="0.25">
      <c r="A36" s="38">
        <v>29</v>
      </c>
      <c r="B36" s="26" t="s">
        <v>52</v>
      </c>
      <c r="C36" s="26" t="s">
        <v>9</v>
      </c>
      <c r="D36" s="27" t="s">
        <v>91</v>
      </c>
      <c r="E36" s="27" t="s">
        <v>91</v>
      </c>
      <c r="F36" s="27" t="s">
        <v>91</v>
      </c>
      <c r="G36" s="28">
        <v>107500.11</v>
      </c>
      <c r="H36" s="27" t="s">
        <v>92</v>
      </c>
      <c r="I36" s="27" t="s">
        <v>92</v>
      </c>
      <c r="J36" s="27" t="s">
        <v>92</v>
      </c>
      <c r="K36" s="28">
        <v>476513.36</v>
      </c>
    </row>
    <row r="37" spans="1:11" s="25" customFormat="1" x14ac:dyDescent="0.25">
      <c r="A37" s="38">
        <v>30</v>
      </c>
      <c r="B37" s="26" t="s">
        <v>67</v>
      </c>
      <c r="C37" s="26" t="s">
        <v>9</v>
      </c>
      <c r="D37" s="27" t="s">
        <v>91</v>
      </c>
      <c r="E37" s="27" t="s">
        <v>91</v>
      </c>
      <c r="F37" s="27" t="s">
        <v>91</v>
      </c>
      <c r="G37" s="28">
        <v>107500.11</v>
      </c>
      <c r="H37" s="27" t="s">
        <v>92</v>
      </c>
      <c r="I37" s="27" t="s">
        <v>92</v>
      </c>
      <c r="J37" s="27" t="s">
        <v>92</v>
      </c>
      <c r="K37" s="28">
        <v>521705.3</v>
      </c>
    </row>
    <row r="38" spans="1:11" s="25" customFormat="1" x14ac:dyDescent="0.25">
      <c r="A38" s="38">
        <v>31</v>
      </c>
      <c r="B38" s="26" t="s">
        <v>68</v>
      </c>
      <c r="C38" s="26" t="s">
        <v>9</v>
      </c>
      <c r="D38" s="27" t="s">
        <v>91</v>
      </c>
      <c r="E38" s="27" t="s">
        <v>91</v>
      </c>
      <c r="F38" s="27" t="s">
        <v>91</v>
      </c>
      <c r="G38" s="28">
        <v>107500.11</v>
      </c>
      <c r="H38" s="27" t="s">
        <v>92</v>
      </c>
      <c r="I38" s="27" t="s">
        <v>92</v>
      </c>
      <c r="J38" s="27" t="s">
        <v>92</v>
      </c>
      <c r="K38" s="28">
        <v>576932.66</v>
      </c>
    </row>
    <row r="39" spans="1:11" s="25" customFormat="1" x14ac:dyDescent="0.25">
      <c r="A39" s="38">
        <v>32</v>
      </c>
      <c r="B39" s="26" t="s">
        <v>69</v>
      </c>
      <c r="C39" s="26" t="s">
        <v>9</v>
      </c>
      <c r="D39" s="27" t="s">
        <v>91</v>
      </c>
      <c r="E39" s="27" t="s">
        <v>91</v>
      </c>
      <c r="F39" s="27" t="s">
        <v>91</v>
      </c>
      <c r="G39" s="28">
        <v>112624.6</v>
      </c>
      <c r="H39" s="27" t="s">
        <v>92</v>
      </c>
      <c r="I39" s="27" t="s">
        <v>92</v>
      </c>
      <c r="J39" s="27" t="s">
        <v>92</v>
      </c>
      <c r="K39" s="28">
        <v>644648.17000000004</v>
      </c>
    </row>
    <row r="40" spans="1:11" s="25" customFormat="1" x14ac:dyDescent="0.25">
      <c r="A40" s="38">
        <v>33</v>
      </c>
      <c r="B40" s="26" t="s">
        <v>70</v>
      </c>
      <c r="C40" s="26" t="s">
        <v>9</v>
      </c>
      <c r="D40" s="27" t="s">
        <v>91</v>
      </c>
      <c r="E40" s="27" t="s">
        <v>91</v>
      </c>
      <c r="F40" s="27" t="s">
        <v>91</v>
      </c>
      <c r="G40" s="28">
        <v>157505.21</v>
      </c>
      <c r="H40" s="27" t="s">
        <v>92</v>
      </c>
      <c r="I40" s="27" t="s">
        <v>92</v>
      </c>
      <c r="J40" s="27" t="s">
        <v>92</v>
      </c>
      <c r="K40" s="28">
        <v>712540.18</v>
      </c>
    </row>
    <row r="41" spans="1:11" s="25" customFormat="1" x14ac:dyDescent="0.25">
      <c r="A41" s="38">
        <v>34</v>
      </c>
      <c r="B41" s="26" t="s">
        <v>71</v>
      </c>
      <c r="C41" s="26" t="s">
        <v>9</v>
      </c>
      <c r="D41" s="27" t="s">
        <v>91</v>
      </c>
      <c r="E41" s="27" t="s">
        <v>91</v>
      </c>
      <c r="F41" s="27" t="s">
        <v>91</v>
      </c>
      <c r="G41" s="28">
        <v>157505.21</v>
      </c>
      <c r="H41" s="27" t="s">
        <v>92</v>
      </c>
      <c r="I41" s="27" t="s">
        <v>92</v>
      </c>
      <c r="J41" s="27" t="s">
        <v>92</v>
      </c>
      <c r="K41" s="28">
        <v>785256.2</v>
      </c>
    </row>
    <row r="42" spans="1:11" s="25" customFormat="1" x14ac:dyDescent="0.25">
      <c r="A42" s="38">
        <v>35</v>
      </c>
      <c r="B42" s="26" t="s">
        <v>54</v>
      </c>
      <c r="C42" s="26" t="s">
        <v>9</v>
      </c>
      <c r="D42" s="27" t="s">
        <v>91</v>
      </c>
      <c r="E42" s="27" t="s">
        <v>91</v>
      </c>
      <c r="F42" s="27" t="s">
        <v>91</v>
      </c>
      <c r="G42" s="28">
        <v>157505.21</v>
      </c>
      <c r="H42" s="27" t="s">
        <v>92</v>
      </c>
      <c r="I42" s="27" t="s">
        <v>92</v>
      </c>
      <c r="J42" s="27" t="s">
        <v>92</v>
      </c>
      <c r="K42" s="28">
        <v>851667.74</v>
      </c>
    </row>
    <row r="43" spans="1:11" s="25" customFormat="1" x14ac:dyDescent="0.25">
      <c r="A43" s="38">
        <v>36</v>
      </c>
      <c r="B43" s="26" t="s">
        <v>53</v>
      </c>
      <c r="C43" s="26" t="s">
        <v>9</v>
      </c>
      <c r="D43" s="27" t="s">
        <v>91</v>
      </c>
      <c r="E43" s="27" t="s">
        <v>91</v>
      </c>
      <c r="F43" s="27" t="s">
        <v>91</v>
      </c>
      <c r="G43" s="28">
        <v>157505.21</v>
      </c>
      <c r="H43" s="27" t="s">
        <v>92</v>
      </c>
      <c r="I43" s="27" t="s">
        <v>92</v>
      </c>
      <c r="J43" s="27" t="s">
        <v>92</v>
      </c>
      <c r="K43" s="28">
        <v>902039.9</v>
      </c>
    </row>
    <row r="44" spans="1:11" s="25" customFormat="1" x14ac:dyDescent="0.25">
      <c r="A44" s="38">
        <v>37</v>
      </c>
      <c r="B44" s="26" t="s">
        <v>17</v>
      </c>
      <c r="C44" s="26" t="s">
        <v>9</v>
      </c>
      <c r="D44" s="27" t="s">
        <v>91</v>
      </c>
      <c r="E44" s="27" t="s">
        <v>91</v>
      </c>
      <c r="F44" s="27" t="s">
        <v>91</v>
      </c>
      <c r="G44" s="28">
        <v>157505.21</v>
      </c>
      <c r="H44" s="27" t="s">
        <v>92</v>
      </c>
      <c r="I44" s="27" t="s">
        <v>92</v>
      </c>
      <c r="J44" s="27" t="s">
        <v>92</v>
      </c>
      <c r="K44" s="28">
        <v>944223.59</v>
      </c>
    </row>
    <row r="45" spans="1:11" s="25" customFormat="1" x14ac:dyDescent="0.25">
      <c r="A45" s="38">
        <v>38</v>
      </c>
      <c r="B45" s="26" t="s">
        <v>18</v>
      </c>
      <c r="C45" s="26" t="s">
        <v>9</v>
      </c>
      <c r="D45" s="27" t="s">
        <v>91</v>
      </c>
      <c r="E45" s="27" t="s">
        <v>91</v>
      </c>
      <c r="F45" s="27" t="s">
        <v>91</v>
      </c>
      <c r="G45" s="28">
        <v>175799.94</v>
      </c>
      <c r="H45" s="27" t="s">
        <v>92</v>
      </c>
      <c r="I45" s="27" t="s">
        <v>92</v>
      </c>
      <c r="J45" s="27" t="s">
        <v>92</v>
      </c>
      <c r="K45" s="28">
        <v>1092912.56</v>
      </c>
    </row>
    <row r="46" spans="1:11" s="25" customFormat="1" x14ac:dyDescent="0.25">
      <c r="A46" s="38">
        <v>39</v>
      </c>
      <c r="B46" s="26" t="s">
        <v>19</v>
      </c>
      <c r="C46" s="26" t="s">
        <v>9</v>
      </c>
      <c r="D46" s="27" t="s">
        <v>91</v>
      </c>
      <c r="E46" s="27" t="s">
        <v>91</v>
      </c>
      <c r="F46" s="27" t="s">
        <v>91</v>
      </c>
      <c r="G46" s="28">
        <v>175799.94</v>
      </c>
      <c r="H46" s="27" t="s">
        <v>92</v>
      </c>
      <c r="I46" s="27" t="s">
        <v>92</v>
      </c>
      <c r="J46" s="27" t="s">
        <v>92</v>
      </c>
      <c r="K46" s="28">
        <v>1590792.8</v>
      </c>
    </row>
    <row r="47" spans="1:11" s="25" customFormat="1" x14ac:dyDescent="0.25">
      <c r="A47" s="38">
        <v>40</v>
      </c>
      <c r="B47" s="26" t="s">
        <v>20</v>
      </c>
      <c r="C47" s="26" t="s">
        <v>9</v>
      </c>
      <c r="D47" s="27" t="s">
        <v>91</v>
      </c>
      <c r="E47" s="27" t="s">
        <v>91</v>
      </c>
      <c r="F47" s="27" t="s">
        <v>91</v>
      </c>
      <c r="G47" s="28">
        <v>31783.53</v>
      </c>
      <c r="H47" s="27" t="s">
        <v>92</v>
      </c>
      <c r="I47" s="27" t="s">
        <v>92</v>
      </c>
      <c r="J47" s="27" t="s">
        <v>92</v>
      </c>
      <c r="K47" s="28">
        <v>142238.25</v>
      </c>
    </row>
    <row r="48" spans="1:11" s="25" customFormat="1" x14ac:dyDescent="0.25">
      <c r="A48" s="38">
        <v>41</v>
      </c>
      <c r="B48" s="26" t="s">
        <v>21</v>
      </c>
      <c r="C48" s="26" t="s">
        <v>9</v>
      </c>
      <c r="D48" s="27" t="s">
        <v>91</v>
      </c>
      <c r="E48" s="27" t="s">
        <v>91</v>
      </c>
      <c r="F48" s="27" t="s">
        <v>91</v>
      </c>
      <c r="G48" s="28">
        <v>31783.53</v>
      </c>
      <c r="H48" s="27" t="s">
        <v>92</v>
      </c>
      <c r="I48" s="27" t="s">
        <v>92</v>
      </c>
      <c r="J48" s="27" t="s">
        <v>92</v>
      </c>
      <c r="K48" s="28">
        <v>169851.93</v>
      </c>
    </row>
    <row r="49" spans="1:11" s="25" customFormat="1" x14ac:dyDescent="0.25">
      <c r="A49" s="38">
        <v>42</v>
      </c>
      <c r="B49" s="26" t="s">
        <v>22</v>
      </c>
      <c r="C49" s="26" t="s">
        <v>9</v>
      </c>
      <c r="D49" s="27" t="s">
        <v>91</v>
      </c>
      <c r="E49" s="27" t="s">
        <v>91</v>
      </c>
      <c r="F49" s="27" t="s">
        <v>91</v>
      </c>
      <c r="G49" s="28">
        <v>31783.53</v>
      </c>
      <c r="H49" s="27" t="s">
        <v>92</v>
      </c>
      <c r="I49" s="27" t="s">
        <v>92</v>
      </c>
      <c r="J49" s="27" t="s">
        <v>92</v>
      </c>
      <c r="K49" s="28">
        <v>197465.61</v>
      </c>
    </row>
    <row r="50" spans="1:11" s="25" customFormat="1" x14ac:dyDescent="0.25">
      <c r="A50" s="38">
        <v>43</v>
      </c>
      <c r="B50" s="26" t="s">
        <v>23</v>
      </c>
      <c r="C50" s="26" t="s">
        <v>9</v>
      </c>
      <c r="D50" s="27" t="s">
        <v>91</v>
      </c>
      <c r="E50" s="27" t="s">
        <v>91</v>
      </c>
      <c r="F50" s="27" t="s">
        <v>91</v>
      </c>
      <c r="G50" s="28">
        <v>31783.53</v>
      </c>
      <c r="H50" s="27" t="s">
        <v>92</v>
      </c>
      <c r="I50" s="27" t="s">
        <v>92</v>
      </c>
      <c r="J50" s="27" t="s">
        <v>92</v>
      </c>
      <c r="K50" s="28">
        <v>219556.55</v>
      </c>
    </row>
    <row r="51" spans="1:11" s="25" customFormat="1" x14ac:dyDescent="0.25">
      <c r="A51" s="38">
        <v>44</v>
      </c>
      <c r="B51" s="26" t="s">
        <v>24</v>
      </c>
      <c r="C51" s="26" t="s">
        <v>9</v>
      </c>
      <c r="D51" s="27" t="s">
        <v>91</v>
      </c>
      <c r="E51" s="27" t="s">
        <v>91</v>
      </c>
      <c r="F51" s="27" t="s">
        <v>91</v>
      </c>
      <c r="G51" s="28">
        <v>31783.53</v>
      </c>
      <c r="H51" s="27" t="s">
        <v>92</v>
      </c>
      <c r="I51" s="27" t="s">
        <v>92</v>
      </c>
      <c r="J51" s="27" t="s">
        <v>92</v>
      </c>
      <c r="K51" s="28">
        <v>274783.90999999997</v>
      </c>
    </row>
    <row r="52" spans="1:11" s="25" customFormat="1" x14ac:dyDescent="0.25">
      <c r="A52" s="38">
        <v>45</v>
      </c>
      <c r="B52" s="26" t="s">
        <v>25</v>
      </c>
      <c r="C52" s="26" t="s">
        <v>9</v>
      </c>
      <c r="D52" s="27" t="s">
        <v>91</v>
      </c>
      <c r="E52" s="27" t="s">
        <v>91</v>
      </c>
      <c r="F52" s="27" t="s">
        <v>91</v>
      </c>
      <c r="G52" s="28">
        <v>50078.26</v>
      </c>
      <c r="H52" s="27" t="s">
        <v>92</v>
      </c>
      <c r="I52" s="27" t="s">
        <v>92</v>
      </c>
      <c r="J52" s="27" t="s">
        <v>92</v>
      </c>
      <c r="K52" s="28">
        <v>368556.03</v>
      </c>
    </row>
    <row r="53" spans="1:11" s="25" customFormat="1" x14ac:dyDescent="0.25">
      <c r="A53" s="38">
        <v>46</v>
      </c>
      <c r="B53" s="26" t="s">
        <v>26</v>
      </c>
      <c r="C53" s="26" t="s">
        <v>9</v>
      </c>
      <c r="D53" s="27" t="s">
        <v>91</v>
      </c>
      <c r="E53" s="27" t="s">
        <v>91</v>
      </c>
      <c r="F53" s="27" t="s">
        <v>91</v>
      </c>
      <c r="G53" s="28">
        <v>50078.26</v>
      </c>
      <c r="H53" s="27" t="s">
        <v>92</v>
      </c>
      <c r="I53" s="27" t="s">
        <v>92</v>
      </c>
      <c r="J53" s="27" t="s">
        <v>92</v>
      </c>
      <c r="K53" s="28">
        <v>456919.81</v>
      </c>
    </row>
    <row r="54" spans="1:11" s="25" customFormat="1" x14ac:dyDescent="0.25">
      <c r="A54" s="38">
        <v>47</v>
      </c>
      <c r="B54" s="26" t="s">
        <v>27</v>
      </c>
      <c r="C54" s="26" t="s">
        <v>9</v>
      </c>
      <c r="D54" s="27" t="s">
        <v>91</v>
      </c>
      <c r="E54" s="27" t="s">
        <v>91</v>
      </c>
      <c r="F54" s="27" t="s">
        <v>91</v>
      </c>
      <c r="G54" s="28">
        <v>50078.26</v>
      </c>
      <c r="H54" s="27" t="s">
        <v>92</v>
      </c>
      <c r="I54" s="27" t="s">
        <v>92</v>
      </c>
      <c r="J54" s="27" t="s">
        <v>92</v>
      </c>
      <c r="K54" s="28">
        <v>740420.26</v>
      </c>
    </row>
    <row r="55" spans="1:11" s="25" customFormat="1" x14ac:dyDescent="0.25">
      <c r="A55" s="38">
        <v>48</v>
      </c>
      <c r="B55" s="26" t="s">
        <v>80</v>
      </c>
      <c r="C55" s="26" t="s">
        <v>9</v>
      </c>
      <c r="D55" s="27" t="s">
        <v>91</v>
      </c>
      <c r="E55" s="27" t="s">
        <v>91</v>
      </c>
      <c r="F55" s="27" t="s">
        <v>91</v>
      </c>
      <c r="G55" s="27" t="s">
        <v>91</v>
      </c>
      <c r="H55" s="27" t="s">
        <v>92</v>
      </c>
      <c r="I55" s="27" t="s">
        <v>92</v>
      </c>
      <c r="J55" s="27" t="s">
        <v>92</v>
      </c>
      <c r="K55" s="28">
        <v>17059.7</v>
      </c>
    </row>
    <row r="56" spans="1:11" s="25" customFormat="1" x14ac:dyDescent="0.25">
      <c r="A56" s="38">
        <v>49</v>
      </c>
      <c r="B56" s="26" t="s">
        <v>44</v>
      </c>
      <c r="C56" s="26" t="s">
        <v>9</v>
      </c>
      <c r="D56" s="27" t="s">
        <v>91</v>
      </c>
      <c r="E56" s="27" t="s">
        <v>91</v>
      </c>
      <c r="F56" s="27" t="s">
        <v>91</v>
      </c>
      <c r="G56" s="27" t="s">
        <v>91</v>
      </c>
      <c r="H56" s="27" t="s">
        <v>92</v>
      </c>
      <c r="I56" s="27" t="s">
        <v>92</v>
      </c>
      <c r="J56" s="27" t="s">
        <v>92</v>
      </c>
      <c r="K56" s="28">
        <v>12166.98</v>
      </c>
    </row>
    <row r="57" spans="1:11" s="25" customFormat="1" x14ac:dyDescent="0.25">
      <c r="A57" s="38">
        <v>50</v>
      </c>
      <c r="B57" s="26" t="s">
        <v>45</v>
      </c>
      <c r="C57" s="26" t="s">
        <v>43</v>
      </c>
      <c r="D57" s="27" t="s">
        <v>91</v>
      </c>
      <c r="E57" s="27" t="s">
        <v>91</v>
      </c>
      <c r="F57" s="27" t="s">
        <v>91</v>
      </c>
      <c r="G57" s="27" t="s">
        <v>91</v>
      </c>
      <c r="H57" s="27" t="s">
        <v>92</v>
      </c>
      <c r="I57" s="27" t="s">
        <v>92</v>
      </c>
      <c r="J57" s="27" t="s">
        <v>92</v>
      </c>
      <c r="K57" s="28">
        <v>17109.13</v>
      </c>
    </row>
    <row r="58" spans="1:11" s="25" customFormat="1" x14ac:dyDescent="0.25">
      <c r="A58" s="38">
        <v>51</v>
      </c>
      <c r="B58" s="26" t="s">
        <v>46</v>
      </c>
      <c r="C58" s="26" t="s">
        <v>47</v>
      </c>
      <c r="D58" s="27" t="s">
        <v>91</v>
      </c>
      <c r="E58" s="27" t="s">
        <v>91</v>
      </c>
      <c r="F58" s="27" t="s">
        <v>91</v>
      </c>
      <c r="G58" s="27" t="s">
        <v>91</v>
      </c>
      <c r="H58" s="27" t="s">
        <v>92</v>
      </c>
      <c r="I58" s="27" t="s">
        <v>92</v>
      </c>
      <c r="J58" s="27" t="s">
        <v>92</v>
      </c>
      <c r="K58" s="28">
        <v>41981.37</v>
      </c>
    </row>
    <row r="59" spans="1:11" s="25" customFormat="1" x14ac:dyDescent="0.25">
      <c r="A59" s="38">
        <v>52</v>
      </c>
      <c r="B59" s="26" t="s">
        <v>28</v>
      </c>
      <c r="C59" s="26" t="s">
        <v>31</v>
      </c>
      <c r="D59" s="27" t="s">
        <v>91</v>
      </c>
      <c r="E59" s="27" t="s">
        <v>91</v>
      </c>
      <c r="F59" s="27" t="s">
        <v>91</v>
      </c>
      <c r="G59" s="27" t="s">
        <v>91</v>
      </c>
      <c r="H59" s="28">
        <v>1566658.18</v>
      </c>
      <c r="I59" s="27" t="s">
        <v>92</v>
      </c>
      <c r="J59" s="27" t="s">
        <v>92</v>
      </c>
      <c r="K59" s="27" t="s">
        <v>92</v>
      </c>
    </row>
    <row r="60" spans="1:11" s="25" customFormat="1" x14ac:dyDescent="0.25">
      <c r="A60" s="38">
        <v>53</v>
      </c>
      <c r="B60" s="26" t="s">
        <v>29</v>
      </c>
      <c r="C60" s="26" t="s">
        <v>32</v>
      </c>
      <c r="D60" s="27" t="s">
        <v>91</v>
      </c>
      <c r="E60" s="27" t="s">
        <v>91</v>
      </c>
      <c r="F60" s="27" t="s">
        <v>91</v>
      </c>
      <c r="G60" s="27" t="s">
        <v>91</v>
      </c>
      <c r="H60" s="28">
        <v>972.58</v>
      </c>
      <c r="I60" s="27" t="s">
        <v>92</v>
      </c>
      <c r="J60" s="27" t="s">
        <v>92</v>
      </c>
      <c r="K60" s="27" t="s">
        <v>92</v>
      </c>
    </row>
    <row r="61" spans="1:11" s="25" customFormat="1" x14ac:dyDescent="0.25">
      <c r="A61" s="38">
        <v>54</v>
      </c>
      <c r="B61" s="26" t="s">
        <v>30</v>
      </c>
      <c r="C61" s="26" t="s">
        <v>32</v>
      </c>
      <c r="D61" s="27" t="s">
        <v>91</v>
      </c>
      <c r="E61" s="27" t="s">
        <v>91</v>
      </c>
      <c r="F61" s="27" t="s">
        <v>91</v>
      </c>
      <c r="G61" s="27" t="s">
        <v>91</v>
      </c>
      <c r="H61" s="28">
        <v>747.4</v>
      </c>
      <c r="I61" s="27" t="s">
        <v>92</v>
      </c>
      <c r="J61" s="27" t="s">
        <v>92</v>
      </c>
      <c r="K61" s="27" t="s">
        <v>92</v>
      </c>
    </row>
    <row r="62" spans="1:11" s="25" customFormat="1" x14ac:dyDescent="0.25">
      <c r="A62" s="38">
        <v>55</v>
      </c>
      <c r="B62" s="26" t="s">
        <v>73</v>
      </c>
      <c r="C62" s="26" t="s">
        <v>3</v>
      </c>
      <c r="D62" s="27" t="s">
        <v>91</v>
      </c>
      <c r="E62" s="27" t="s">
        <v>91</v>
      </c>
      <c r="F62" s="27" t="s">
        <v>91</v>
      </c>
      <c r="G62" s="27" t="s">
        <v>91</v>
      </c>
      <c r="H62" s="28">
        <v>1598.72</v>
      </c>
      <c r="I62" s="27" t="s">
        <v>92</v>
      </c>
      <c r="J62" s="27" t="s">
        <v>92</v>
      </c>
      <c r="K62" s="27" t="s">
        <v>92</v>
      </c>
    </row>
    <row r="63" spans="1:11" s="25" customFormat="1" x14ac:dyDescent="0.25">
      <c r="A63" s="38">
        <v>56</v>
      </c>
      <c r="B63" s="26" t="s">
        <v>72</v>
      </c>
      <c r="C63" s="26" t="s">
        <v>3</v>
      </c>
      <c r="D63" s="27" t="s">
        <v>91</v>
      </c>
      <c r="E63" s="27" t="s">
        <v>91</v>
      </c>
      <c r="F63" s="27" t="s">
        <v>91</v>
      </c>
      <c r="G63" s="27" t="s">
        <v>91</v>
      </c>
      <c r="H63" s="28">
        <v>4676.42</v>
      </c>
      <c r="I63" s="27" t="s">
        <v>92</v>
      </c>
      <c r="J63" s="27" t="s">
        <v>92</v>
      </c>
      <c r="K63" s="27" t="s">
        <v>92</v>
      </c>
    </row>
    <row r="64" spans="1:11" s="25" customFormat="1" x14ac:dyDescent="0.25">
      <c r="A64" s="38">
        <v>57</v>
      </c>
      <c r="B64" s="26" t="s">
        <v>74</v>
      </c>
      <c r="C64" s="26" t="s">
        <v>3</v>
      </c>
      <c r="D64" s="27" t="s">
        <v>91</v>
      </c>
      <c r="E64" s="27" t="s">
        <v>91</v>
      </c>
      <c r="F64" s="27" t="s">
        <v>91</v>
      </c>
      <c r="G64" s="27" t="s">
        <v>91</v>
      </c>
      <c r="H64" s="28">
        <v>6818.1</v>
      </c>
      <c r="I64" s="27" t="s">
        <v>92</v>
      </c>
      <c r="J64" s="27" t="s">
        <v>92</v>
      </c>
      <c r="K64" s="27" t="s">
        <v>92</v>
      </c>
    </row>
    <row r="65" spans="1:16" s="25" customFormat="1" x14ac:dyDescent="0.25">
      <c r="A65" s="38">
        <v>58</v>
      </c>
      <c r="B65" s="26" t="s">
        <v>33</v>
      </c>
      <c r="C65" s="26" t="s">
        <v>3</v>
      </c>
      <c r="D65" s="27" t="s">
        <v>91</v>
      </c>
      <c r="E65" s="27" t="s">
        <v>91</v>
      </c>
      <c r="F65" s="27" t="s">
        <v>91</v>
      </c>
      <c r="G65" s="27" t="s">
        <v>91</v>
      </c>
      <c r="H65" s="28">
        <v>3202.39</v>
      </c>
      <c r="I65" s="27" t="s">
        <v>92</v>
      </c>
      <c r="J65" s="27" t="s">
        <v>92</v>
      </c>
      <c r="K65" s="27" t="s">
        <v>92</v>
      </c>
    </row>
    <row r="66" spans="1:16" s="25" customFormat="1" ht="30" x14ac:dyDescent="0.25">
      <c r="A66" s="38">
        <v>59</v>
      </c>
      <c r="B66" s="26" t="s">
        <v>34</v>
      </c>
      <c r="C66" s="26" t="s">
        <v>3</v>
      </c>
      <c r="D66" s="27" t="s">
        <v>91</v>
      </c>
      <c r="E66" s="27" t="s">
        <v>91</v>
      </c>
      <c r="F66" s="27" t="s">
        <v>91</v>
      </c>
      <c r="G66" s="27" t="s">
        <v>91</v>
      </c>
      <c r="H66" s="28">
        <v>6249.15</v>
      </c>
      <c r="I66" s="27" t="s">
        <v>92</v>
      </c>
      <c r="J66" s="27" t="s">
        <v>92</v>
      </c>
      <c r="K66" s="27" t="s">
        <v>92</v>
      </c>
    </row>
    <row r="67" spans="1:16" s="25" customFormat="1" ht="30" x14ac:dyDescent="0.25">
      <c r="A67" s="38">
        <v>60</v>
      </c>
      <c r="B67" s="26" t="s">
        <v>42</v>
      </c>
      <c r="C67" s="26" t="s">
        <v>3</v>
      </c>
      <c r="D67" s="27" t="s">
        <v>91</v>
      </c>
      <c r="E67" s="27" t="s">
        <v>91</v>
      </c>
      <c r="F67" s="27" t="s">
        <v>91</v>
      </c>
      <c r="G67" s="27" t="s">
        <v>91</v>
      </c>
      <c r="H67" s="28">
        <v>9604.57</v>
      </c>
      <c r="I67" s="27" t="s">
        <v>92</v>
      </c>
      <c r="J67" s="27" t="s">
        <v>92</v>
      </c>
      <c r="K67" s="27" t="s">
        <v>92</v>
      </c>
    </row>
    <row r="68" spans="1:16" s="25" customFormat="1" x14ac:dyDescent="0.25">
      <c r="A68" s="38">
        <v>61</v>
      </c>
      <c r="B68" s="26" t="s">
        <v>35</v>
      </c>
      <c r="C68" s="26" t="s">
        <v>3</v>
      </c>
      <c r="D68" s="27" t="s">
        <v>91</v>
      </c>
      <c r="E68" s="27" t="s">
        <v>92</v>
      </c>
      <c r="F68" s="27" t="s">
        <v>91</v>
      </c>
      <c r="G68" s="27" t="s">
        <v>91</v>
      </c>
      <c r="H68" s="27" t="s">
        <v>92</v>
      </c>
      <c r="I68" s="28">
        <v>1730.52</v>
      </c>
      <c r="J68" s="27" t="s">
        <v>92</v>
      </c>
      <c r="K68" s="27" t="s">
        <v>92</v>
      </c>
    </row>
    <row r="69" spans="1:16" s="25" customFormat="1" x14ac:dyDescent="0.25">
      <c r="A69" s="38">
        <v>62</v>
      </c>
      <c r="B69" s="26" t="s">
        <v>36</v>
      </c>
      <c r="C69" s="26" t="s">
        <v>3</v>
      </c>
      <c r="D69" s="27" t="s">
        <v>91</v>
      </c>
      <c r="E69" s="27" t="s">
        <v>91</v>
      </c>
      <c r="F69" s="27" t="s">
        <v>91</v>
      </c>
      <c r="G69" s="27" t="s">
        <v>91</v>
      </c>
      <c r="H69" s="27" t="s">
        <v>92</v>
      </c>
      <c r="I69" s="27" t="s">
        <v>92</v>
      </c>
      <c r="J69" s="28">
        <v>2285.61</v>
      </c>
      <c r="K69" s="27" t="s">
        <v>92</v>
      </c>
    </row>
    <row r="70" spans="1:16" s="25" customFormat="1" x14ac:dyDescent="0.25">
      <c r="A70" s="38">
        <v>63</v>
      </c>
      <c r="B70" s="26" t="s">
        <v>37</v>
      </c>
      <c r="C70" s="26" t="s">
        <v>9</v>
      </c>
      <c r="D70" s="27" t="s">
        <v>91</v>
      </c>
      <c r="E70" s="27" t="s">
        <v>91</v>
      </c>
      <c r="F70" s="27" t="s">
        <v>91</v>
      </c>
      <c r="G70" s="27" t="s">
        <v>91</v>
      </c>
      <c r="H70" s="27" t="s">
        <v>92</v>
      </c>
      <c r="I70" s="27" t="s">
        <v>92</v>
      </c>
      <c r="J70" s="27" t="s">
        <v>92</v>
      </c>
      <c r="K70" s="28">
        <v>19532.52</v>
      </c>
    </row>
    <row r="71" spans="1:16" s="25" customFormat="1" x14ac:dyDescent="0.25">
      <c r="A71" s="38">
        <v>64</v>
      </c>
      <c r="B71" s="26" t="s">
        <v>38</v>
      </c>
      <c r="C71" s="26" t="s">
        <v>9</v>
      </c>
      <c r="D71" s="27" t="s">
        <v>91</v>
      </c>
      <c r="E71" s="27" t="s">
        <v>91</v>
      </c>
      <c r="F71" s="27" t="s">
        <v>91</v>
      </c>
      <c r="G71" s="27" t="s">
        <v>91</v>
      </c>
      <c r="H71" s="27" t="s">
        <v>92</v>
      </c>
      <c r="I71" s="27" t="s">
        <v>92</v>
      </c>
      <c r="J71" s="27" t="s">
        <v>92</v>
      </c>
      <c r="K71" s="28">
        <v>37591.07</v>
      </c>
    </row>
    <row r="72" spans="1:16" s="25" customFormat="1" x14ac:dyDescent="0.25">
      <c r="A72" s="38">
        <v>65</v>
      </c>
      <c r="B72" s="26" t="s">
        <v>40</v>
      </c>
      <c r="C72" s="26" t="s">
        <v>9</v>
      </c>
      <c r="D72" s="27" t="s">
        <v>91</v>
      </c>
      <c r="E72" s="27" t="s">
        <v>91</v>
      </c>
      <c r="F72" s="27" t="s">
        <v>91</v>
      </c>
      <c r="G72" s="27" t="s">
        <v>91</v>
      </c>
      <c r="H72" s="27"/>
      <c r="I72" s="27" t="s">
        <v>92</v>
      </c>
      <c r="J72" s="27" t="s">
        <v>92</v>
      </c>
      <c r="K72" s="28">
        <v>2219.6799999999998</v>
      </c>
    </row>
    <row r="73" spans="1:16" s="25" customFormat="1" x14ac:dyDescent="0.25">
      <c r="A73" s="38">
        <v>66</v>
      </c>
      <c r="B73" s="26" t="s">
        <v>39</v>
      </c>
      <c r="C73" s="26" t="s">
        <v>9</v>
      </c>
      <c r="D73" s="27" t="s">
        <v>91</v>
      </c>
      <c r="E73" s="27" t="s">
        <v>91</v>
      </c>
      <c r="F73" s="27" t="s">
        <v>91</v>
      </c>
      <c r="G73" s="27" t="s">
        <v>91</v>
      </c>
      <c r="H73" s="27" t="s">
        <v>92</v>
      </c>
      <c r="I73" s="27" t="s">
        <v>92</v>
      </c>
      <c r="J73" s="27" t="s">
        <v>92</v>
      </c>
      <c r="K73" s="28">
        <v>10253.27</v>
      </c>
    </row>
    <row r="74" spans="1:16" s="25" customFormat="1" x14ac:dyDescent="0.25">
      <c r="A74" s="38">
        <v>67</v>
      </c>
      <c r="B74" s="26" t="s">
        <v>41</v>
      </c>
      <c r="C74" s="26" t="s">
        <v>9</v>
      </c>
      <c r="D74" s="27" t="s">
        <v>91</v>
      </c>
      <c r="E74" s="27" t="s">
        <v>91</v>
      </c>
      <c r="F74" s="27" t="s">
        <v>91</v>
      </c>
      <c r="G74" s="27" t="s">
        <v>91</v>
      </c>
      <c r="H74" s="27" t="s">
        <v>92</v>
      </c>
      <c r="I74" s="27" t="s">
        <v>92</v>
      </c>
      <c r="J74" s="27" t="s">
        <v>92</v>
      </c>
      <c r="K74" s="28">
        <v>797.7</v>
      </c>
    </row>
    <row r="75" spans="1:16" s="25" customFormat="1" x14ac:dyDescent="0.25">
      <c r="A75" s="38">
        <v>68</v>
      </c>
      <c r="B75" s="26" t="s">
        <v>49</v>
      </c>
      <c r="C75" s="26" t="s">
        <v>9</v>
      </c>
      <c r="D75" s="27" t="s">
        <v>91</v>
      </c>
      <c r="E75" s="27" t="s">
        <v>91</v>
      </c>
      <c r="F75" s="27" t="s">
        <v>91</v>
      </c>
      <c r="G75" s="27" t="s">
        <v>91</v>
      </c>
      <c r="H75" s="27" t="s">
        <v>92</v>
      </c>
      <c r="I75" s="27" t="s">
        <v>92</v>
      </c>
      <c r="J75" s="27" t="s">
        <v>92</v>
      </c>
      <c r="K75" s="28">
        <v>2085.09</v>
      </c>
    </row>
    <row r="76" spans="1:16" s="25" customFormat="1" x14ac:dyDescent="0.25">
      <c r="A76" s="38">
        <v>69</v>
      </c>
      <c r="B76" s="26" t="s">
        <v>48</v>
      </c>
      <c r="C76" s="26" t="s">
        <v>43</v>
      </c>
      <c r="D76" s="27" t="s">
        <v>91</v>
      </c>
      <c r="E76" s="27" t="s">
        <v>91</v>
      </c>
      <c r="F76" s="27" t="s">
        <v>91</v>
      </c>
      <c r="G76" s="27" t="s">
        <v>91</v>
      </c>
      <c r="H76" s="27" t="s">
        <v>92</v>
      </c>
      <c r="I76" s="27" t="s">
        <v>92</v>
      </c>
      <c r="J76" s="27" t="s">
        <v>92</v>
      </c>
      <c r="K76" s="28">
        <v>1609.63</v>
      </c>
    </row>
    <row r="77" spans="1:16" s="25" customFormat="1" x14ac:dyDescent="0.25">
      <c r="A77" s="38">
        <v>70</v>
      </c>
      <c r="B77" s="26" t="s">
        <v>50</v>
      </c>
      <c r="C77" s="26" t="s">
        <v>47</v>
      </c>
      <c r="D77" s="27" t="s">
        <v>91</v>
      </c>
      <c r="E77" s="27" t="s">
        <v>91</v>
      </c>
      <c r="F77" s="27" t="s">
        <v>91</v>
      </c>
      <c r="G77" s="27" t="s">
        <v>91</v>
      </c>
      <c r="H77" s="27" t="s">
        <v>92</v>
      </c>
      <c r="I77" s="27" t="s">
        <v>92</v>
      </c>
      <c r="J77" s="27" t="s">
        <v>92</v>
      </c>
      <c r="K77" s="28">
        <v>5876.32</v>
      </c>
      <c r="P77" s="25" t="s">
        <v>99</v>
      </c>
    </row>
    <row r="78" spans="1:16" s="32" customFormat="1" ht="18.75" x14ac:dyDescent="0.3">
      <c r="A78" s="39">
        <v>71</v>
      </c>
      <c r="B78" s="29" t="s">
        <v>79</v>
      </c>
      <c r="C78" s="29" t="s">
        <v>78</v>
      </c>
      <c r="D78" s="30" t="s">
        <v>91</v>
      </c>
      <c r="E78" s="30" t="s">
        <v>91</v>
      </c>
      <c r="F78" s="40">
        <v>1729549.86</v>
      </c>
      <c r="G78" s="30" t="s">
        <v>91</v>
      </c>
      <c r="H78" s="30" t="s">
        <v>92</v>
      </c>
      <c r="I78" s="30" t="s">
        <v>92</v>
      </c>
      <c r="J78" s="40">
        <v>1859323.23</v>
      </c>
      <c r="K78" s="30" t="s">
        <v>92</v>
      </c>
      <c r="L78" s="31"/>
    </row>
    <row r="79" spans="1:16" x14ac:dyDescent="0.2">
      <c r="A79" s="33"/>
      <c r="B79" s="34"/>
      <c r="C79" s="34"/>
      <c r="D79" s="35"/>
      <c r="E79" s="35"/>
      <c r="F79" s="35"/>
      <c r="G79" s="35"/>
      <c r="H79" s="35"/>
      <c r="I79" s="35"/>
      <c r="J79" s="35"/>
      <c r="K79" s="35"/>
    </row>
    <row r="80" spans="1:16" x14ac:dyDescent="0.2">
      <c r="A80" s="33"/>
      <c r="B80" s="1" t="s">
        <v>95</v>
      </c>
      <c r="C80" s="34"/>
      <c r="D80" s="35"/>
      <c r="E80" s="35"/>
      <c r="F80" s="35"/>
      <c r="G80" s="35"/>
      <c r="H80" s="35"/>
      <c r="I80" s="35"/>
      <c r="J80" s="35"/>
      <c r="K80" s="35"/>
    </row>
    <row r="81" spans="1:11" x14ac:dyDescent="0.2">
      <c r="A81" s="33"/>
      <c r="B81" s="1"/>
      <c r="C81" s="34"/>
      <c r="D81" s="35"/>
      <c r="E81" s="35"/>
      <c r="F81" s="35"/>
      <c r="G81" s="35"/>
      <c r="H81" s="35"/>
      <c r="I81" s="35"/>
      <c r="J81" s="35"/>
      <c r="K81" s="35"/>
    </row>
    <row r="82" spans="1:11" x14ac:dyDescent="0.2">
      <c r="A82" s="33"/>
      <c r="B82" s="34"/>
      <c r="C82" s="34"/>
      <c r="D82" s="35"/>
      <c r="E82" s="35"/>
      <c r="F82" s="35"/>
      <c r="G82" s="35"/>
      <c r="H82" s="35"/>
      <c r="I82" s="35"/>
      <c r="J82" s="35"/>
      <c r="K82" s="35"/>
    </row>
    <row r="83" spans="1:11" x14ac:dyDescent="0.2">
      <c r="A83" s="34"/>
      <c r="B83" s="34"/>
      <c r="C83" s="34"/>
      <c r="D83" s="35"/>
      <c r="E83" s="35"/>
      <c r="F83" s="35"/>
      <c r="G83" s="35"/>
      <c r="H83" s="35"/>
      <c r="I83" s="35"/>
      <c r="J83" s="35"/>
      <c r="K83" s="35"/>
    </row>
  </sheetData>
  <mergeCells count="8">
    <mergeCell ref="H4:K4"/>
    <mergeCell ref="I5:J5"/>
    <mergeCell ref="A2:K2"/>
    <mergeCell ref="D4:G4"/>
    <mergeCell ref="E5:F5"/>
    <mergeCell ref="A4:A6"/>
    <mergeCell ref="B4:B6"/>
    <mergeCell ref="C4:C6"/>
  </mergeCells>
  <phoneticPr fontId="0" type="noConversion"/>
  <pageMargins left="0.23622047244094491" right="0.27559055118110237" top="0.43307086614173229" bottom="0.31496062992125984" header="0.19685039370078741" footer="0.19685039370078741"/>
  <pageSetup paperSize="9" scale="72" fitToHeight="5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4"/>
  <sheetViews>
    <sheetView tabSelected="1" view="pageBreakPreview" topLeftCell="A70" zoomScaleNormal="100" zoomScaleSheetLayoutView="100" workbookViewId="0">
      <selection activeCell="E95" sqref="E95"/>
    </sheetView>
  </sheetViews>
  <sheetFormatPr defaultColWidth="9.140625" defaultRowHeight="15.75" x14ac:dyDescent="0.2"/>
  <cols>
    <col min="1" max="1" width="7.85546875" style="47" customWidth="1"/>
    <col min="2" max="2" width="47.42578125" style="2" customWidth="1"/>
    <col min="3" max="3" width="18.7109375" style="2" customWidth="1"/>
    <col min="4" max="4" width="18.7109375" style="47" customWidth="1"/>
    <col min="5" max="5" width="18.7109375" style="2" customWidth="1"/>
    <col min="6" max="6" width="28" style="2" customWidth="1"/>
    <col min="7" max="16384" width="9.140625" style="2"/>
  </cols>
  <sheetData>
    <row r="1" spans="1:10" s="5" customFormat="1" x14ac:dyDescent="0.25">
      <c r="A1" s="74" t="s">
        <v>111</v>
      </c>
      <c r="B1" s="74"/>
      <c r="C1" s="74"/>
      <c r="D1" s="74"/>
      <c r="E1" s="74"/>
      <c r="F1" s="74"/>
    </row>
    <row r="2" spans="1:10" s="5" customFormat="1" x14ac:dyDescent="0.25">
      <c r="A2" s="78" t="s">
        <v>110</v>
      </c>
      <c r="B2" s="78"/>
      <c r="C2" s="78"/>
      <c r="D2" s="78"/>
      <c r="E2" s="78"/>
      <c r="F2" s="78"/>
    </row>
    <row r="3" spans="1:10" s="5" customFormat="1" x14ac:dyDescent="0.25">
      <c r="A3" s="47"/>
      <c r="B3" s="2"/>
      <c r="C3" s="75" t="s">
        <v>100</v>
      </c>
      <c r="D3" s="75"/>
      <c r="E3" s="75"/>
    </row>
    <row r="4" spans="1:10" s="5" customFormat="1" ht="8.25" customHeight="1" x14ac:dyDescent="0.25">
      <c r="A4" s="47"/>
      <c r="B4" s="2"/>
      <c r="C4" s="2"/>
      <c r="D4" s="45"/>
      <c r="E4" s="41"/>
    </row>
    <row r="5" spans="1:10" s="5" customFormat="1" x14ac:dyDescent="0.25">
      <c r="A5" s="76" t="s">
        <v>101</v>
      </c>
      <c r="B5" s="76"/>
      <c r="C5" s="76"/>
      <c r="D5" s="76"/>
      <c r="E5" s="76"/>
    </row>
    <row r="6" spans="1:10" s="5" customFormat="1" x14ac:dyDescent="0.25">
      <c r="A6" s="54"/>
      <c r="B6" s="77" t="s">
        <v>159</v>
      </c>
      <c r="C6" s="77"/>
      <c r="D6" s="48"/>
      <c r="E6" s="49"/>
    </row>
    <row r="7" spans="1:10" s="5" customFormat="1" x14ac:dyDescent="0.25">
      <c r="A7" s="54"/>
      <c r="B7" s="49" t="s">
        <v>113</v>
      </c>
      <c r="C7" s="49"/>
      <c r="D7" s="48"/>
      <c r="E7" s="49"/>
    </row>
    <row r="8" spans="1:10" s="5" customFormat="1" x14ac:dyDescent="0.25">
      <c r="A8" s="54"/>
      <c r="B8" s="49" t="s">
        <v>112</v>
      </c>
      <c r="C8" s="49"/>
      <c r="D8" s="48"/>
      <c r="E8" s="49"/>
    </row>
    <row r="9" spans="1:10" s="5" customFormat="1" x14ac:dyDescent="0.25">
      <c r="A9" s="54"/>
      <c r="B9" s="77" t="s">
        <v>102</v>
      </c>
      <c r="C9" s="77"/>
      <c r="D9" s="48"/>
      <c r="E9" s="49"/>
    </row>
    <row r="10" spans="1:10" s="5" customFormat="1" ht="87.75" customHeight="1" x14ac:dyDescent="0.25">
      <c r="A10" s="70" t="s">
        <v>105</v>
      </c>
      <c r="B10" s="70"/>
      <c r="C10" s="70"/>
      <c r="D10" s="70"/>
      <c r="E10" s="70"/>
      <c r="F10" s="70"/>
      <c r="G10" s="10"/>
      <c r="H10" s="10"/>
      <c r="I10" s="10"/>
      <c r="J10" s="10"/>
    </row>
    <row r="11" spans="1:10" s="11" customFormat="1" ht="12" customHeight="1" x14ac:dyDescent="0.25">
      <c r="A11" s="47"/>
      <c r="B11" s="2"/>
      <c r="C11" s="50"/>
      <c r="D11" s="71"/>
      <c r="E11" s="71"/>
      <c r="F11" s="2"/>
    </row>
    <row r="12" spans="1:10" s="11" customFormat="1" ht="72" customHeight="1" x14ac:dyDescent="0.25">
      <c r="A12" s="79" t="s">
        <v>106</v>
      </c>
      <c r="B12" s="80"/>
      <c r="C12" s="80"/>
      <c r="D12" s="81"/>
      <c r="E12" s="82" t="s">
        <v>107</v>
      </c>
      <c r="F12" s="82"/>
    </row>
    <row r="13" spans="1:10" s="11" customFormat="1" x14ac:dyDescent="0.25">
      <c r="A13" s="6"/>
      <c r="B13" s="7"/>
      <c r="C13" s="8"/>
      <c r="D13" s="46"/>
      <c r="E13" s="8"/>
      <c r="F13" s="10"/>
    </row>
    <row r="14" spans="1:10" s="11" customFormat="1" ht="32.25" customHeight="1" x14ac:dyDescent="0.25">
      <c r="A14" s="72" t="s">
        <v>93</v>
      </c>
      <c r="B14" s="72" t="s">
        <v>81</v>
      </c>
      <c r="C14" s="72" t="s">
        <v>82</v>
      </c>
      <c r="D14" s="72" t="s">
        <v>104</v>
      </c>
      <c r="E14" s="73" t="s">
        <v>103</v>
      </c>
      <c r="F14" s="53" t="s">
        <v>108</v>
      </c>
    </row>
    <row r="15" spans="1:10" s="25" customFormat="1" ht="63.75" customHeight="1" x14ac:dyDescent="0.25">
      <c r="A15" s="72"/>
      <c r="B15" s="72"/>
      <c r="C15" s="72"/>
      <c r="D15" s="72"/>
      <c r="E15" s="73"/>
      <c r="F15" s="83" t="s">
        <v>109</v>
      </c>
    </row>
    <row r="16" spans="1:10" s="25" customFormat="1" x14ac:dyDescent="0.25">
      <c r="A16" s="72"/>
      <c r="B16" s="72"/>
      <c r="C16" s="72"/>
      <c r="D16" s="72"/>
      <c r="E16" s="73"/>
      <c r="F16" s="83"/>
    </row>
    <row r="17" spans="1:6" s="25" customFormat="1" x14ac:dyDescent="0.25">
      <c r="A17" s="42">
        <v>1</v>
      </c>
      <c r="B17" s="42">
        <v>2</v>
      </c>
      <c r="C17" s="42">
        <v>3</v>
      </c>
      <c r="D17" s="42">
        <v>4</v>
      </c>
      <c r="E17" s="52">
        <v>5</v>
      </c>
      <c r="F17" s="51">
        <v>6</v>
      </c>
    </row>
    <row r="18" spans="1:6" s="25" customFormat="1" x14ac:dyDescent="0.25">
      <c r="A18" s="43">
        <v>1</v>
      </c>
      <c r="B18" s="55" t="s">
        <v>0</v>
      </c>
      <c r="C18" s="43" t="s">
        <v>3</v>
      </c>
      <c r="D18" s="44">
        <f>45511.2/1.2</f>
        <v>37926</v>
      </c>
      <c r="E18" s="56">
        <f>D18*1.2</f>
        <v>45511.199999999997</v>
      </c>
      <c r="F18" s="51"/>
    </row>
    <row r="19" spans="1:6" s="25" customFormat="1" ht="25.5" x14ac:dyDescent="0.25">
      <c r="A19" s="43">
        <v>2</v>
      </c>
      <c r="B19" s="55" t="s">
        <v>114</v>
      </c>
      <c r="C19" s="43" t="s">
        <v>3</v>
      </c>
      <c r="D19" s="44">
        <f>88138.8/1.2</f>
        <v>73449</v>
      </c>
      <c r="E19" s="56">
        <f>D19*1.2</f>
        <v>88138.8</v>
      </c>
      <c r="F19" s="51"/>
    </row>
    <row r="20" spans="1:6" s="25" customFormat="1" ht="25.5" x14ac:dyDescent="0.25">
      <c r="A20" s="43">
        <v>3</v>
      </c>
      <c r="B20" s="55" t="s">
        <v>2</v>
      </c>
      <c r="C20" s="43" t="s">
        <v>3</v>
      </c>
      <c r="D20" s="44">
        <f>119990.4/1.2</f>
        <v>99992</v>
      </c>
      <c r="E20" s="56">
        <f t="shared" ref="E20:E74" si="0">D20*1.2</f>
        <v>119990.39999999999</v>
      </c>
      <c r="F20" s="51"/>
    </row>
    <row r="21" spans="1:6" s="25" customFormat="1" x14ac:dyDescent="0.25">
      <c r="A21" s="43">
        <v>4</v>
      </c>
      <c r="B21" s="55" t="s">
        <v>77</v>
      </c>
      <c r="C21" s="43" t="s">
        <v>4</v>
      </c>
      <c r="D21" s="44">
        <f>359018.4/1.2</f>
        <v>299182.00000000006</v>
      </c>
      <c r="E21" s="56">
        <f t="shared" si="0"/>
        <v>359018.40000000008</v>
      </c>
      <c r="F21" s="51"/>
    </row>
    <row r="22" spans="1:6" s="25" customFormat="1" x14ac:dyDescent="0.25">
      <c r="A22" s="43">
        <v>5</v>
      </c>
      <c r="B22" s="55" t="s">
        <v>115</v>
      </c>
      <c r="C22" s="43" t="s">
        <v>4</v>
      </c>
      <c r="D22" s="44">
        <f>335187.6/1.2</f>
        <v>279323</v>
      </c>
      <c r="E22" s="56">
        <f t="shared" si="0"/>
        <v>335187.59999999998</v>
      </c>
      <c r="F22" s="51"/>
    </row>
    <row r="23" spans="1:6" s="25" customFormat="1" x14ac:dyDescent="0.25">
      <c r="A23" s="43">
        <v>6</v>
      </c>
      <c r="B23" s="55" t="s">
        <v>116</v>
      </c>
      <c r="C23" s="43" t="s">
        <v>4</v>
      </c>
      <c r="D23" s="44">
        <f>450565.2/1.2</f>
        <v>375471</v>
      </c>
      <c r="E23" s="56">
        <f t="shared" si="0"/>
        <v>450565.2</v>
      </c>
      <c r="F23" s="51"/>
    </row>
    <row r="24" spans="1:6" s="25" customFormat="1" x14ac:dyDescent="0.25">
      <c r="A24" s="43">
        <v>7</v>
      </c>
      <c r="B24" s="55" t="s">
        <v>117</v>
      </c>
      <c r="C24" s="43" t="s">
        <v>4</v>
      </c>
      <c r="D24" s="44">
        <f>471308.4/1.2</f>
        <v>392757.00000000006</v>
      </c>
      <c r="E24" s="56">
        <f t="shared" si="0"/>
        <v>471308.40000000008</v>
      </c>
      <c r="F24" s="51"/>
    </row>
    <row r="25" spans="1:6" s="25" customFormat="1" x14ac:dyDescent="0.25">
      <c r="A25" s="43">
        <v>8</v>
      </c>
      <c r="B25" s="55" t="s">
        <v>118</v>
      </c>
      <c r="C25" s="43" t="s">
        <v>55</v>
      </c>
      <c r="D25" s="44">
        <f>9775.2/1.2</f>
        <v>8146.0000000000009</v>
      </c>
      <c r="E25" s="56">
        <f t="shared" si="0"/>
        <v>9775.2000000000007</v>
      </c>
      <c r="F25" s="51"/>
    </row>
    <row r="26" spans="1:6" s="25" customFormat="1" x14ac:dyDescent="0.25">
      <c r="A26" s="43">
        <v>9</v>
      </c>
      <c r="B26" s="55" t="s">
        <v>119</v>
      </c>
      <c r="C26" s="43" t="s">
        <v>55</v>
      </c>
      <c r="D26" s="44">
        <f>6784.8/1.2</f>
        <v>5654</v>
      </c>
      <c r="E26" s="56">
        <f t="shared" si="0"/>
        <v>6784.8</v>
      </c>
      <c r="F26" s="51"/>
    </row>
    <row r="27" spans="1:6" s="25" customFormat="1" x14ac:dyDescent="0.25">
      <c r="A27" s="43">
        <v>10</v>
      </c>
      <c r="B27" s="55" t="s">
        <v>120</v>
      </c>
      <c r="C27" s="43" t="s">
        <v>55</v>
      </c>
      <c r="D27" s="44">
        <f>8010/1.2</f>
        <v>6675</v>
      </c>
      <c r="E27" s="56">
        <f t="shared" si="0"/>
        <v>8010</v>
      </c>
      <c r="F27" s="51"/>
    </row>
    <row r="28" spans="1:6" s="25" customFormat="1" x14ac:dyDescent="0.25">
      <c r="A28" s="43">
        <v>11</v>
      </c>
      <c r="B28" s="55" t="s">
        <v>8</v>
      </c>
      <c r="C28" s="43" t="s">
        <v>9</v>
      </c>
      <c r="D28" s="44">
        <f>37930.8/1.2</f>
        <v>31609.000000000004</v>
      </c>
      <c r="E28" s="56">
        <f t="shared" si="0"/>
        <v>37930.800000000003</v>
      </c>
      <c r="F28" s="51"/>
    </row>
    <row r="29" spans="1:6" s="25" customFormat="1" x14ac:dyDescent="0.25">
      <c r="A29" s="43">
        <v>12</v>
      </c>
      <c r="B29" s="55" t="s">
        <v>121</v>
      </c>
      <c r="C29" s="43" t="s">
        <v>3</v>
      </c>
      <c r="D29" s="44">
        <f>32854.8/1.2</f>
        <v>27379.000000000004</v>
      </c>
      <c r="E29" s="56">
        <f t="shared" si="0"/>
        <v>32854.800000000003</v>
      </c>
      <c r="F29" s="51"/>
    </row>
    <row r="30" spans="1:6" s="25" customFormat="1" x14ac:dyDescent="0.25">
      <c r="A30" s="43">
        <v>13</v>
      </c>
      <c r="B30" s="55" t="s">
        <v>11</v>
      </c>
      <c r="C30" s="43" t="s">
        <v>3</v>
      </c>
      <c r="D30" s="44">
        <f>59032.8/1.2</f>
        <v>49194.000000000007</v>
      </c>
      <c r="E30" s="56">
        <f t="shared" si="0"/>
        <v>59032.800000000003</v>
      </c>
      <c r="F30" s="51"/>
    </row>
    <row r="31" spans="1:6" s="25" customFormat="1" ht="25.5" x14ac:dyDescent="0.25">
      <c r="A31" s="43">
        <v>14</v>
      </c>
      <c r="B31" s="55" t="s">
        <v>12</v>
      </c>
      <c r="C31" s="43" t="s">
        <v>3</v>
      </c>
      <c r="D31" s="44">
        <f>81660/1.2</f>
        <v>68050</v>
      </c>
      <c r="E31" s="56">
        <f t="shared" si="0"/>
        <v>81660</v>
      </c>
      <c r="F31" s="51"/>
    </row>
    <row r="32" spans="1:6" s="25" customFormat="1" x14ac:dyDescent="0.25">
      <c r="A32" s="43">
        <v>15</v>
      </c>
      <c r="B32" s="55" t="s">
        <v>122</v>
      </c>
      <c r="C32" s="43" t="s">
        <v>55</v>
      </c>
      <c r="D32" s="44">
        <f>3490.8/1.2</f>
        <v>2909.0000000000005</v>
      </c>
      <c r="E32" s="56">
        <f t="shared" si="0"/>
        <v>3490.8000000000006</v>
      </c>
      <c r="F32" s="51"/>
    </row>
    <row r="33" spans="1:6" s="25" customFormat="1" x14ac:dyDescent="0.25">
      <c r="A33" s="43">
        <v>16</v>
      </c>
      <c r="B33" s="55" t="s">
        <v>123</v>
      </c>
      <c r="C33" s="43" t="s">
        <v>55</v>
      </c>
      <c r="D33" s="44">
        <f>7749.6/1.2</f>
        <v>6458.0000000000009</v>
      </c>
      <c r="E33" s="56">
        <f t="shared" si="0"/>
        <v>7749.6</v>
      </c>
      <c r="F33" s="51"/>
    </row>
    <row r="34" spans="1:6" s="25" customFormat="1" x14ac:dyDescent="0.25">
      <c r="A34" s="43">
        <v>17</v>
      </c>
      <c r="B34" s="55" t="s">
        <v>61</v>
      </c>
      <c r="C34" s="43" t="s">
        <v>160</v>
      </c>
      <c r="D34" s="44">
        <f>4507.2/1.2</f>
        <v>3756</v>
      </c>
      <c r="E34" s="56">
        <f t="shared" si="0"/>
        <v>4507.2</v>
      </c>
      <c r="F34" s="51"/>
    </row>
    <row r="35" spans="1:6" s="25" customFormat="1" x14ac:dyDescent="0.25">
      <c r="A35" s="43">
        <v>18</v>
      </c>
      <c r="B35" s="55" t="s">
        <v>62</v>
      </c>
      <c r="C35" s="43" t="s">
        <v>160</v>
      </c>
      <c r="D35" s="44">
        <f>7798.8/1.2</f>
        <v>6499</v>
      </c>
      <c r="E35" s="56">
        <f t="shared" si="0"/>
        <v>7798.7999999999993</v>
      </c>
      <c r="F35" s="51"/>
    </row>
    <row r="36" spans="1:6" s="25" customFormat="1" ht="25.5" x14ac:dyDescent="0.25">
      <c r="A36" s="43">
        <v>19</v>
      </c>
      <c r="B36" s="55" t="s">
        <v>63</v>
      </c>
      <c r="C36" s="43" t="s">
        <v>14</v>
      </c>
      <c r="D36" s="44">
        <f>173440.8/1.2</f>
        <v>144534</v>
      </c>
      <c r="E36" s="56">
        <f t="shared" si="0"/>
        <v>173440.8</v>
      </c>
      <c r="F36" s="51"/>
    </row>
    <row r="37" spans="1:6" s="25" customFormat="1" x14ac:dyDescent="0.25">
      <c r="A37" s="43">
        <v>20</v>
      </c>
      <c r="B37" s="55" t="s">
        <v>124</v>
      </c>
      <c r="C37" s="43" t="s">
        <v>14</v>
      </c>
      <c r="D37" s="44">
        <f>3532126.6/1.2</f>
        <v>2943438.8333333335</v>
      </c>
      <c r="E37" s="56">
        <f t="shared" si="0"/>
        <v>3532126.6</v>
      </c>
      <c r="F37" s="51"/>
    </row>
    <row r="38" spans="1:6" s="25" customFormat="1" x14ac:dyDescent="0.25">
      <c r="A38" s="43">
        <v>21</v>
      </c>
      <c r="B38" s="55" t="s">
        <v>125</v>
      </c>
      <c r="C38" s="43" t="s">
        <v>14</v>
      </c>
      <c r="D38" s="44">
        <f>2850991.2/1.2</f>
        <v>2375826.0000000005</v>
      </c>
      <c r="E38" s="56">
        <f t="shared" si="0"/>
        <v>2850991.2000000007</v>
      </c>
      <c r="F38" s="51"/>
    </row>
    <row r="39" spans="1:6" s="25" customFormat="1" x14ac:dyDescent="0.25">
      <c r="A39" s="43">
        <v>22</v>
      </c>
      <c r="B39" s="55" t="s">
        <v>126</v>
      </c>
      <c r="C39" s="43" t="s">
        <v>14</v>
      </c>
      <c r="D39" s="44">
        <f>594316.8/1.2</f>
        <v>495264.00000000006</v>
      </c>
      <c r="E39" s="56">
        <f t="shared" si="0"/>
        <v>594316.80000000005</v>
      </c>
      <c r="F39" s="51"/>
    </row>
    <row r="40" spans="1:6" s="25" customFormat="1" x14ac:dyDescent="0.25">
      <c r="A40" s="43">
        <v>23</v>
      </c>
      <c r="B40" s="55" t="s">
        <v>127</v>
      </c>
      <c r="C40" s="43" t="s">
        <v>9</v>
      </c>
      <c r="D40" s="44">
        <f>631830/1.2</f>
        <v>526525</v>
      </c>
      <c r="E40" s="56">
        <f t="shared" si="0"/>
        <v>631830</v>
      </c>
      <c r="F40" s="51"/>
    </row>
    <row r="41" spans="1:6" s="25" customFormat="1" x14ac:dyDescent="0.25">
      <c r="A41" s="43">
        <v>24</v>
      </c>
      <c r="B41" s="55" t="s">
        <v>128</v>
      </c>
      <c r="C41" s="43" t="s">
        <v>9</v>
      </c>
      <c r="D41" s="44">
        <f>989826/1.2</f>
        <v>824855</v>
      </c>
      <c r="E41" s="56">
        <f t="shared" si="0"/>
        <v>989826</v>
      </c>
      <c r="F41" s="51"/>
    </row>
    <row r="42" spans="1:6" s="25" customFormat="1" x14ac:dyDescent="0.25">
      <c r="A42" s="43">
        <v>25</v>
      </c>
      <c r="B42" s="55" t="s">
        <v>129</v>
      </c>
      <c r="C42" s="43" t="s">
        <v>9</v>
      </c>
      <c r="D42" s="44">
        <f>709102.8/1.2</f>
        <v>590919.00000000012</v>
      </c>
      <c r="E42" s="56">
        <f t="shared" si="0"/>
        <v>709102.80000000016</v>
      </c>
      <c r="F42" s="51"/>
    </row>
    <row r="43" spans="1:6" s="25" customFormat="1" x14ac:dyDescent="0.25">
      <c r="A43" s="43">
        <v>26</v>
      </c>
      <c r="B43" s="55" t="s">
        <v>130</v>
      </c>
      <c r="C43" s="43" t="s">
        <v>9</v>
      </c>
      <c r="D43" s="44">
        <f>796910.4/1.2</f>
        <v>664092</v>
      </c>
      <c r="E43" s="56">
        <f t="shared" si="0"/>
        <v>796910.4</v>
      </c>
      <c r="F43" s="51"/>
    </row>
    <row r="44" spans="1:6" s="25" customFormat="1" x14ac:dyDescent="0.25">
      <c r="A44" s="43">
        <v>27</v>
      </c>
      <c r="B44" s="55" t="s">
        <v>131</v>
      </c>
      <c r="C44" s="43" t="s">
        <v>9</v>
      </c>
      <c r="D44" s="44">
        <f>834312/1.2</f>
        <v>695260</v>
      </c>
      <c r="E44" s="56">
        <f t="shared" si="0"/>
        <v>834312</v>
      </c>
      <c r="F44" s="51"/>
    </row>
    <row r="45" spans="1:6" s="25" customFormat="1" x14ac:dyDescent="0.25">
      <c r="A45" s="43">
        <v>28</v>
      </c>
      <c r="B45" s="55" t="s">
        <v>132</v>
      </c>
      <c r="C45" s="43" t="s">
        <v>9</v>
      </c>
      <c r="D45" s="44">
        <f>741692.4/1.2</f>
        <v>618077</v>
      </c>
      <c r="E45" s="56">
        <f t="shared" si="0"/>
        <v>741692.4</v>
      </c>
      <c r="F45" s="51"/>
    </row>
    <row r="46" spans="1:6" s="25" customFormat="1" x14ac:dyDescent="0.25">
      <c r="A46" s="43">
        <v>29</v>
      </c>
      <c r="B46" s="55" t="s">
        <v>133</v>
      </c>
      <c r="C46" s="43" t="s">
        <v>9</v>
      </c>
      <c r="D46" s="44">
        <f>1105080/1.2</f>
        <v>920900</v>
      </c>
      <c r="E46" s="56">
        <f t="shared" si="0"/>
        <v>1105080</v>
      </c>
      <c r="F46" s="51"/>
    </row>
    <row r="47" spans="1:6" s="25" customFormat="1" x14ac:dyDescent="0.25">
      <c r="A47" s="43">
        <v>30</v>
      </c>
      <c r="B47" s="55" t="s">
        <v>134</v>
      </c>
      <c r="C47" s="43" t="s">
        <v>9</v>
      </c>
      <c r="D47" s="44">
        <f>1041562.8/1.2</f>
        <v>867969.00000000012</v>
      </c>
      <c r="E47" s="56">
        <f t="shared" si="0"/>
        <v>1041562.8</v>
      </c>
      <c r="F47" s="51"/>
    </row>
    <row r="48" spans="1:6" s="25" customFormat="1" x14ac:dyDescent="0.25">
      <c r="A48" s="43">
        <v>31</v>
      </c>
      <c r="B48" s="55" t="s">
        <v>135</v>
      </c>
      <c r="C48" s="43" t="s">
        <v>9</v>
      </c>
      <c r="D48" s="44">
        <f>1078514.4/1.2</f>
        <v>898762</v>
      </c>
      <c r="E48" s="56">
        <f t="shared" si="0"/>
        <v>1078514.3999999999</v>
      </c>
      <c r="F48" s="51"/>
    </row>
    <row r="49" spans="1:6" s="25" customFormat="1" x14ac:dyDescent="0.25">
      <c r="A49" s="43">
        <v>32</v>
      </c>
      <c r="B49" s="55" t="s">
        <v>136</v>
      </c>
      <c r="C49" s="43" t="s">
        <v>9</v>
      </c>
      <c r="D49" s="44">
        <f>1307094/1.2</f>
        <v>1089245</v>
      </c>
      <c r="E49" s="56">
        <f t="shared" si="0"/>
        <v>1307094</v>
      </c>
      <c r="F49" s="51"/>
    </row>
    <row r="50" spans="1:6" s="25" customFormat="1" x14ac:dyDescent="0.25">
      <c r="A50" s="43">
        <v>33</v>
      </c>
      <c r="B50" s="55" t="s">
        <v>137</v>
      </c>
      <c r="C50" s="43" t="s">
        <v>9</v>
      </c>
      <c r="D50" s="44">
        <f>2045472/1.2</f>
        <v>1704560</v>
      </c>
      <c r="E50" s="56">
        <f t="shared" si="0"/>
        <v>2045472</v>
      </c>
      <c r="F50" s="51"/>
    </row>
    <row r="51" spans="1:6" s="25" customFormat="1" x14ac:dyDescent="0.25">
      <c r="A51" s="43">
        <v>34</v>
      </c>
      <c r="B51" s="55" t="s">
        <v>138</v>
      </c>
      <c r="C51" s="43" t="s">
        <v>9</v>
      </c>
      <c r="D51" s="44">
        <f>238084.8/1.2</f>
        <v>198404</v>
      </c>
      <c r="E51" s="56">
        <f t="shared" si="0"/>
        <v>238084.8</v>
      </c>
      <c r="F51" s="51"/>
    </row>
    <row r="52" spans="1:6" s="25" customFormat="1" x14ac:dyDescent="0.25">
      <c r="A52" s="43">
        <v>35</v>
      </c>
      <c r="B52" s="55" t="s">
        <v>139</v>
      </c>
      <c r="C52" s="43" t="s">
        <v>9</v>
      </c>
      <c r="D52" s="44">
        <f>295072.8/1.2</f>
        <v>245894</v>
      </c>
      <c r="E52" s="56">
        <f t="shared" si="0"/>
        <v>295072.8</v>
      </c>
      <c r="F52" s="51"/>
    </row>
    <row r="53" spans="1:6" s="25" customFormat="1" x14ac:dyDescent="0.25">
      <c r="A53" s="43">
        <v>36</v>
      </c>
      <c r="B53" s="55" t="s">
        <v>140</v>
      </c>
      <c r="C53" s="43" t="s">
        <v>9</v>
      </c>
      <c r="D53" s="44">
        <f>273914.4/1.2</f>
        <v>228262.00000000003</v>
      </c>
      <c r="E53" s="56">
        <f t="shared" si="0"/>
        <v>273914.40000000002</v>
      </c>
      <c r="F53" s="51"/>
    </row>
    <row r="54" spans="1:6" s="25" customFormat="1" x14ac:dyDescent="0.25">
      <c r="A54" s="43">
        <v>37</v>
      </c>
      <c r="B54" s="55" t="s">
        <v>141</v>
      </c>
      <c r="C54" s="43" t="s">
        <v>9</v>
      </c>
      <c r="D54" s="44">
        <f>300567.6/1.2</f>
        <v>250473</v>
      </c>
      <c r="E54" s="56">
        <f t="shared" si="0"/>
        <v>300567.59999999998</v>
      </c>
      <c r="F54" s="51"/>
    </row>
    <row r="55" spans="1:6" s="25" customFormat="1" x14ac:dyDescent="0.25">
      <c r="A55" s="43">
        <v>38</v>
      </c>
      <c r="B55" s="55" t="s">
        <v>142</v>
      </c>
      <c r="C55" s="43" t="s">
        <v>9</v>
      </c>
      <c r="D55" s="44">
        <f>377029.2/1.2</f>
        <v>314191</v>
      </c>
      <c r="E55" s="56">
        <f t="shared" si="0"/>
        <v>377029.2</v>
      </c>
      <c r="F55" s="51"/>
    </row>
    <row r="56" spans="1:6" s="25" customFormat="1" x14ac:dyDescent="0.25">
      <c r="A56" s="43">
        <v>39</v>
      </c>
      <c r="B56" s="55" t="s">
        <v>143</v>
      </c>
      <c r="C56" s="43" t="s">
        <v>9</v>
      </c>
      <c r="D56" s="44">
        <f>510028.8/1.2</f>
        <v>425024</v>
      </c>
      <c r="E56" s="56">
        <f t="shared" si="0"/>
        <v>510028.79999999999</v>
      </c>
      <c r="F56" s="51"/>
    </row>
    <row r="57" spans="1:6" s="25" customFormat="1" x14ac:dyDescent="0.25">
      <c r="A57" s="43">
        <v>40</v>
      </c>
      <c r="B57" s="55" t="s">
        <v>144</v>
      </c>
      <c r="C57" s="43" t="s">
        <v>9</v>
      </c>
      <c r="D57" s="44">
        <f>532717.2/1.2</f>
        <v>443931</v>
      </c>
      <c r="E57" s="56">
        <f t="shared" si="0"/>
        <v>532717.19999999995</v>
      </c>
      <c r="F57" s="51"/>
    </row>
    <row r="58" spans="1:6" s="25" customFormat="1" x14ac:dyDescent="0.25">
      <c r="A58" s="43">
        <v>41</v>
      </c>
      <c r="B58" s="55" t="s">
        <v>145</v>
      </c>
      <c r="C58" s="43" t="s">
        <v>9</v>
      </c>
      <c r="D58" s="44">
        <f>1185010/1.2</f>
        <v>987508.33333333337</v>
      </c>
      <c r="E58" s="56">
        <f t="shared" si="0"/>
        <v>1185010</v>
      </c>
      <c r="F58" s="51"/>
    </row>
    <row r="59" spans="1:6" s="25" customFormat="1" x14ac:dyDescent="0.25">
      <c r="A59" s="43">
        <v>42</v>
      </c>
      <c r="B59" s="55" t="s">
        <v>146</v>
      </c>
      <c r="C59" s="43" t="s">
        <v>9</v>
      </c>
      <c r="D59" s="44">
        <f>37280.4/1.2</f>
        <v>31067.000000000004</v>
      </c>
      <c r="E59" s="56">
        <f t="shared" si="0"/>
        <v>37280.400000000001</v>
      </c>
      <c r="F59" s="51"/>
    </row>
    <row r="60" spans="1:6" s="25" customFormat="1" x14ac:dyDescent="0.25">
      <c r="A60" s="43">
        <v>43</v>
      </c>
      <c r="B60" s="55" t="s">
        <v>28</v>
      </c>
      <c r="C60" s="43" t="s">
        <v>9</v>
      </c>
      <c r="D60" s="44">
        <f>897704.4/1.2</f>
        <v>748087</v>
      </c>
      <c r="E60" s="56">
        <f t="shared" si="0"/>
        <v>897704.4</v>
      </c>
      <c r="F60" s="51"/>
    </row>
    <row r="61" spans="1:6" s="25" customFormat="1" x14ac:dyDescent="0.25">
      <c r="A61" s="43">
        <v>44</v>
      </c>
      <c r="B61" s="55" t="s">
        <v>147</v>
      </c>
      <c r="C61" s="43" t="s">
        <v>9</v>
      </c>
      <c r="D61" s="44">
        <f>1306.8/1.2</f>
        <v>1089</v>
      </c>
      <c r="E61" s="56">
        <f t="shared" si="0"/>
        <v>1306.8</v>
      </c>
      <c r="F61" s="51"/>
    </row>
    <row r="62" spans="1:6" s="25" customFormat="1" x14ac:dyDescent="0.25">
      <c r="A62" s="43">
        <v>45</v>
      </c>
      <c r="B62" s="55" t="s">
        <v>148</v>
      </c>
      <c r="C62" s="43" t="s">
        <v>9</v>
      </c>
      <c r="D62" s="44">
        <f>4015.2/1.2</f>
        <v>3346</v>
      </c>
      <c r="E62" s="56">
        <f t="shared" si="0"/>
        <v>4015.2</v>
      </c>
      <c r="F62" s="51"/>
    </row>
    <row r="63" spans="1:6" s="25" customFormat="1" x14ac:dyDescent="0.25">
      <c r="A63" s="43">
        <v>46</v>
      </c>
      <c r="B63" s="55" t="s">
        <v>149</v>
      </c>
      <c r="C63" s="43" t="s">
        <v>9</v>
      </c>
      <c r="D63" s="44">
        <f>5854.8/1.2</f>
        <v>4879</v>
      </c>
      <c r="E63" s="56">
        <f t="shared" si="0"/>
        <v>5854.8</v>
      </c>
      <c r="F63" s="51"/>
    </row>
    <row r="64" spans="1:6" s="25" customFormat="1" x14ac:dyDescent="0.25">
      <c r="A64" s="43">
        <v>47</v>
      </c>
      <c r="B64" s="55" t="s">
        <v>33</v>
      </c>
      <c r="C64" s="43" t="s">
        <v>9</v>
      </c>
      <c r="D64" s="44">
        <f>2791.2/1.2</f>
        <v>2326</v>
      </c>
      <c r="E64" s="56">
        <f t="shared" si="0"/>
        <v>2791.2</v>
      </c>
      <c r="F64" s="51"/>
    </row>
    <row r="65" spans="1:6" s="25" customFormat="1" ht="25.5" x14ac:dyDescent="0.25">
      <c r="A65" s="43">
        <v>48</v>
      </c>
      <c r="B65" s="55" t="s">
        <v>34</v>
      </c>
      <c r="C65" s="43" t="s">
        <v>9</v>
      </c>
      <c r="D65" s="44">
        <f>5269.2/1.2</f>
        <v>4391</v>
      </c>
      <c r="E65" s="56">
        <f t="shared" si="0"/>
        <v>5269.2</v>
      </c>
      <c r="F65" s="51"/>
    </row>
    <row r="66" spans="1:6" s="25" customFormat="1" ht="25.5" x14ac:dyDescent="0.25">
      <c r="A66" s="43">
        <v>49</v>
      </c>
      <c r="B66" s="55" t="s">
        <v>42</v>
      </c>
      <c r="C66" s="43" t="s">
        <v>9</v>
      </c>
      <c r="D66" s="44">
        <f>8131.2/1.2</f>
        <v>6776</v>
      </c>
      <c r="E66" s="56">
        <f t="shared" si="0"/>
        <v>8131.2</v>
      </c>
      <c r="F66" s="51"/>
    </row>
    <row r="67" spans="1:6" s="25" customFormat="1" x14ac:dyDescent="0.25">
      <c r="A67" s="43">
        <v>50</v>
      </c>
      <c r="B67" s="55" t="s">
        <v>150</v>
      </c>
      <c r="C67" s="43" t="s">
        <v>3</v>
      </c>
      <c r="D67" s="44">
        <f>1209.6/1.2</f>
        <v>1008</v>
      </c>
      <c r="E67" s="56">
        <f t="shared" si="0"/>
        <v>1209.5999999999999</v>
      </c>
      <c r="F67" s="51"/>
    </row>
    <row r="68" spans="1:6" s="25" customFormat="1" x14ac:dyDescent="0.25">
      <c r="A68" s="43">
        <v>51</v>
      </c>
      <c r="B68" s="55" t="s">
        <v>151</v>
      </c>
      <c r="C68" s="43" t="s">
        <v>3</v>
      </c>
      <c r="D68" s="44">
        <f>1536/1.2</f>
        <v>1280</v>
      </c>
      <c r="E68" s="56">
        <f t="shared" si="0"/>
        <v>1536</v>
      </c>
      <c r="F68" s="51"/>
    </row>
    <row r="69" spans="1:6" s="25" customFormat="1" x14ac:dyDescent="0.25">
      <c r="A69" s="43">
        <v>52</v>
      </c>
      <c r="B69" s="55" t="s">
        <v>152</v>
      </c>
      <c r="C69" s="43" t="s">
        <v>9</v>
      </c>
      <c r="D69" s="44">
        <v>18014</v>
      </c>
      <c r="E69" s="56">
        <f t="shared" si="0"/>
        <v>21616.799999999999</v>
      </c>
      <c r="F69" s="51"/>
    </row>
    <row r="70" spans="1:6" s="25" customFormat="1" x14ac:dyDescent="0.25">
      <c r="A70" s="43">
        <v>53</v>
      </c>
      <c r="B70" s="55" t="s">
        <v>38</v>
      </c>
      <c r="C70" s="43" t="s">
        <v>9</v>
      </c>
      <c r="D70" s="44">
        <f>42282/1.2</f>
        <v>35235</v>
      </c>
      <c r="E70" s="56">
        <f t="shared" si="0"/>
        <v>42282</v>
      </c>
      <c r="F70" s="51"/>
    </row>
    <row r="71" spans="1:6" s="25" customFormat="1" x14ac:dyDescent="0.25">
      <c r="A71" s="43">
        <v>54</v>
      </c>
      <c r="B71" s="55" t="s">
        <v>40</v>
      </c>
      <c r="C71" s="43" t="s">
        <v>161</v>
      </c>
      <c r="D71" s="44">
        <f>2230.8/1.2</f>
        <v>1859.0000000000002</v>
      </c>
      <c r="E71" s="56">
        <f t="shared" si="0"/>
        <v>2230.8000000000002</v>
      </c>
      <c r="F71" s="51"/>
    </row>
    <row r="72" spans="1:6" s="25" customFormat="1" x14ac:dyDescent="0.25">
      <c r="A72" s="43">
        <v>55</v>
      </c>
      <c r="B72" s="55" t="s">
        <v>39</v>
      </c>
      <c r="C72" s="43" t="s">
        <v>9</v>
      </c>
      <c r="D72" s="44">
        <f>9799.2/1.2</f>
        <v>8166.0000000000009</v>
      </c>
      <c r="E72" s="56">
        <f t="shared" si="0"/>
        <v>9799.2000000000007</v>
      </c>
      <c r="F72" s="51"/>
    </row>
    <row r="73" spans="1:6" s="25" customFormat="1" x14ac:dyDescent="0.25">
      <c r="A73" s="43">
        <v>56</v>
      </c>
      <c r="B73" s="55" t="s">
        <v>48</v>
      </c>
      <c r="C73" s="43" t="s">
        <v>162</v>
      </c>
      <c r="D73" s="44">
        <f>1386/1.2</f>
        <v>1155</v>
      </c>
      <c r="E73" s="56">
        <f t="shared" si="0"/>
        <v>1386</v>
      </c>
      <c r="F73" s="51"/>
    </row>
    <row r="74" spans="1:6" s="25" customFormat="1" x14ac:dyDescent="0.25">
      <c r="A74" s="43">
        <v>57</v>
      </c>
      <c r="B74" s="55" t="s">
        <v>153</v>
      </c>
      <c r="C74" s="43" t="s">
        <v>55</v>
      </c>
      <c r="D74" s="44">
        <f>2228078.4/1.2</f>
        <v>1856732</v>
      </c>
      <c r="E74" s="56">
        <f t="shared" si="0"/>
        <v>2228078.4</v>
      </c>
      <c r="F74" s="51"/>
    </row>
    <row r="75" spans="1:6" s="25" customFormat="1" x14ac:dyDescent="0.25">
      <c r="A75" s="43">
        <v>58</v>
      </c>
      <c r="B75" s="55" t="s">
        <v>154</v>
      </c>
      <c r="C75" s="43" t="s">
        <v>163</v>
      </c>
      <c r="D75" s="44">
        <f t="shared" ref="D75:D79" si="1">E75/1.2</f>
        <v>49117.275000000001</v>
      </c>
      <c r="E75" s="56">
        <v>58940.73</v>
      </c>
      <c r="F75" s="51"/>
    </row>
    <row r="76" spans="1:6" s="25" customFormat="1" x14ac:dyDescent="0.25">
      <c r="A76" s="43">
        <v>59</v>
      </c>
      <c r="B76" s="55" t="s">
        <v>155</v>
      </c>
      <c r="C76" s="43" t="s">
        <v>163</v>
      </c>
      <c r="D76" s="44">
        <f t="shared" si="1"/>
        <v>72597.733333333337</v>
      </c>
      <c r="E76" s="56">
        <v>87117.28</v>
      </c>
      <c r="F76" s="51"/>
    </row>
    <row r="77" spans="1:6" s="25" customFormat="1" x14ac:dyDescent="0.25">
      <c r="A77" s="43">
        <v>60</v>
      </c>
      <c r="B77" s="55" t="s">
        <v>156</v>
      </c>
      <c r="C77" s="43" t="s">
        <v>163</v>
      </c>
      <c r="D77" s="44">
        <f t="shared" si="1"/>
        <v>393457.33333333331</v>
      </c>
      <c r="E77" s="56">
        <v>472148.8</v>
      </c>
      <c r="F77" s="51"/>
    </row>
    <row r="78" spans="1:6" s="25" customFormat="1" x14ac:dyDescent="0.25">
      <c r="A78" s="43">
        <v>61</v>
      </c>
      <c r="B78" s="55" t="s">
        <v>157</v>
      </c>
      <c r="C78" s="43" t="s">
        <v>9</v>
      </c>
      <c r="D78" s="44">
        <f t="shared" si="1"/>
        <v>52711.225000000006</v>
      </c>
      <c r="E78" s="56">
        <v>63253.47</v>
      </c>
      <c r="F78" s="51"/>
    </row>
    <row r="79" spans="1:6" s="25" customFormat="1" x14ac:dyDescent="0.25">
      <c r="A79" s="43">
        <v>62</v>
      </c>
      <c r="B79" s="55" t="s">
        <v>158</v>
      </c>
      <c r="C79" s="43" t="s">
        <v>9</v>
      </c>
      <c r="D79" s="44">
        <f t="shared" si="1"/>
        <v>94835.516666666663</v>
      </c>
      <c r="E79" s="56">
        <v>113802.62</v>
      </c>
      <c r="F79" s="51"/>
    </row>
    <row r="80" spans="1:6" s="25" customFormat="1" ht="25.5" x14ac:dyDescent="0.25">
      <c r="A80" s="43">
        <v>63</v>
      </c>
      <c r="B80" s="55" t="s">
        <v>164</v>
      </c>
      <c r="C80" s="43" t="s">
        <v>165</v>
      </c>
      <c r="D80" s="44">
        <f t="shared" ref="D80" si="2">E80/1.2</f>
        <v>758</v>
      </c>
      <c r="E80" s="56">
        <v>909.6</v>
      </c>
      <c r="F80" s="57"/>
    </row>
    <row r="81" spans="1:6" s="25" customFormat="1" ht="25.5" x14ac:dyDescent="0.25">
      <c r="A81" s="43">
        <v>64</v>
      </c>
      <c r="B81" s="55" t="s">
        <v>166</v>
      </c>
      <c r="C81" s="43" t="s">
        <v>165</v>
      </c>
      <c r="D81" s="44">
        <f t="shared" ref="D81:D85" si="3">E81/1.2</f>
        <v>4475</v>
      </c>
      <c r="E81" s="56">
        <v>5370</v>
      </c>
      <c r="F81" s="57"/>
    </row>
    <row r="82" spans="1:6" s="25" customFormat="1" ht="25.5" x14ac:dyDescent="0.25">
      <c r="A82" s="43">
        <v>65</v>
      </c>
      <c r="B82" s="55" t="s">
        <v>167</v>
      </c>
      <c r="C82" s="43" t="s">
        <v>165</v>
      </c>
      <c r="D82" s="44">
        <f t="shared" si="3"/>
        <v>13667.000000000002</v>
      </c>
      <c r="E82" s="56">
        <v>16400.400000000001</v>
      </c>
      <c r="F82" s="57"/>
    </row>
    <row r="83" spans="1:6" s="25" customFormat="1" ht="25.5" x14ac:dyDescent="0.25">
      <c r="A83" s="43">
        <v>66</v>
      </c>
      <c r="B83" s="55" t="s">
        <v>168</v>
      </c>
      <c r="C83" s="43" t="s">
        <v>165</v>
      </c>
      <c r="D83" s="44">
        <f t="shared" si="3"/>
        <v>957.00000000000011</v>
      </c>
      <c r="E83" s="56">
        <v>1148.4000000000001</v>
      </c>
      <c r="F83" s="57"/>
    </row>
    <row r="84" spans="1:6" s="25" customFormat="1" ht="25.5" x14ac:dyDescent="0.25">
      <c r="A84" s="43">
        <v>67</v>
      </c>
      <c r="B84" s="55" t="s">
        <v>169</v>
      </c>
      <c r="C84" s="43" t="s">
        <v>165</v>
      </c>
      <c r="D84" s="44">
        <f t="shared" si="3"/>
        <v>4675</v>
      </c>
      <c r="E84" s="56">
        <v>5610</v>
      </c>
      <c r="F84" s="57"/>
    </row>
    <row r="85" spans="1:6" s="25" customFormat="1" ht="25.5" x14ac:dyDescent="0.25">
      <c r="A85" s="43">
        <v>68</v>
      </c>
      <c r="B85" s="55" t="s">
        <v>170</v>
      </c>
      <c r="C85" s="43" t="s">
        <v>165</v>
      </c>
      <c r="D85" s="44">
        <f t="shared" si="3"/>
        <v>13868</v>
      </c>
      <c r="E85" s="56">
        <v>16641.599999999999</v>
      </c>
      <c r="F85" s="57"/>
    </row>
    <row r="86" spans="1:6" s="25" customFormat="1" ht="25.5" x14ac:dyDescent="0.25">
      <c r="A86" s="43">
        <v>69</v>
      </c>
      <c r="B86" s="55" t="s">
        <v>171</v>
      </c>
      <c r="C86" s="43" t="s">
        <v>165</v>
      </c>
      <c r="D86" s="44">
        <f t="shared" ref="D86:D87" si="4">E86/1.2</f>
        <v>957.00000000000011</v>
      </c>
      <c r="E86" s="56">
        <v>1148.4000000000001</v>
      </c>
      <c r="F86" s="57"/>
    </row>
    <row r="87" spans="1:6" s="25" customFormat="1" ht="25.5" x14ac:dyDescent="0.25">
      <c r="A87" s="43">
        <v>70</v>
      </c>
      <c r="B87" s="55" t="s">
        <v>172</v>
      </c>
      <c r="C87" s="43" t="s">
        <v>165</v>
      </c>
      <c r="D87" s="44">
        <f t="shared" si="4"/>
        <v>4675</v>
      </c>
      <c r="E87" s="56">
        <v>5610</v>
      </c>
      <c r="F87" s="57"/>
    </row>
    <row r="88" spans="1:6" s="25" customFormat="1" ht="25.5" x14ac:dyDescent="0.25">
      <c r="A88" s="43">
        <v>71</v>
      </c>
      <c r="B88" s="55" t="s">
        <v>173</v>
      </c>
      <c r="C88" s="43" t="s">
        <v>165</v>
      </c>
      <c r="D88" s="44">
        <f t="shared" ref="D88:D94" si="5">E88/1.2</f>
        <v>13868</v>
      </c>
      <c r="E88" s="56">
        <v>16641.599999999999</v>
      </c>
      <c r="F88" s="57"/>
    </row>
    <row r="89" spans="1:6" s="25" customFormat="1" x14ac:dyDescent="0.25">
      <c r="A89" s="43">
        <v>72</v>
      </c>
      <c r="B89" s="55" t="s">
        <v>174</v>
      </c>
      <c r="C89" s="43" t="s">
        <v>163</v>
      </c>
      <c r="D89" s="44">
        <f t="shared" si="5"/>
        <v>476041</v>
      </c>
      <c r="E89" s="56">
        <v>571249.19999999995</v>
      </c>
      <c r="F89" s="57"/>
    </row>
    <row r="90" spans="1:6" s="25" customFormat="1" x14ac:dyDescent="0.25">
      <c r="A90" s="43">
        <v>73</v>
      </c>
      <c r="B90" s="55" t="s">
        <v>175</v>
      </c>
      <c r="C90" s="43" t="s">
        <v>163</v>
      </c>
      <c r="D90" s="44">
        <f t="shared" si="5"/>
        <v>524266</v>
      </c>
      <c r="E90" s="56">
        <v>629119.19999999995</v>
      </c>
      <c r="F90" s="57"/>
    </row>
    <row r="91" spans="1:6" s="25" customFormat="1" x14ac:dyDescent="0.25">
      <c r="A91" s="43">
        <v>74</v>
      </c>
      <c r="B91" s="55" t="s">
        <v>176</v>
      </c>
      <c r="C91" s="43" t="s">
        <v>163</v>
      </c>
      <c r="D91" s="44">
        <f t="shared" si="5"/>
        <v>589345</v>
      </c>
      <c r="E91" s="56">
        <v>707214</v>
      </c>
      <c r="F91" s="57"/>
    </row>
    <row r="92" spans="1:6" s="25" customFormat="1" ht="25.5" x14ac:dyDescent="0.25">
      <c r="A92" s="43">
        <v>75</v>
      </c>
      <c r="B92" s="55" t="s">
        <v>177</v>
      </c>
      <c r="C92" s="43" t="s">
        <v>163</v>
      </c>
      <c r="D92" s="44">
        <f t="shared" si="5"/>
        <v>604213</v>
      </c>
      <c r="E92" s="56">
        <v>725055.6</v>
      </c>
      <c r="F92" s="57"/>
    </row>
    <row r="93" spans="1:6" s="25" customFormat="1" ht="25.5" x14ac:dyDescent="0.25">
      <c r="A93" s="43">
        <v>76</v>
      </c>
      <c r="B93" s="55" t="s">
        <v>178</v>
      </c>
      <c r="C93" s="43" t="s">
        <v>163</v>
      </c>
      <c r="D93" s="44">
        <f t="shared" si="5"/>
        <v>652438</v>
      </c>
      <c r="E93" s="56">
        <v>782925.6</v>
      </c>
      <c r="F93" s="57"/>
    </row>
    <row r="94" spans="1:6" ht="25.5" x14ac:dyDescent="0.2">
      <c r="A94" s="43">
        <v>77</v>
      </c>
      <c r="B94" s="55" t="s">
        <v>179</v>
      </c>
      <c r="C94" s="43" t="s">
        <v>163</v>
      </c>
      <c r="D94" s="44">
        <f t="shared" si="5"/>
        <v>717517</v>
      </c>
      <c r="E94" s="56">
        <v>861020.4</v>
      </c>
    </row>
  </sheetData>
  <mergeCells count="16">
    <mergeCell ref="A10:F10"/>
    <mergeCell ref="D11:E11"/>
    <mergeCell ref="D14:D16"/>
    <mergeCell ref="E14:E16"/>
    <mergeCell ref="A1:F1"/>
    <mergeCell ref="C3:E3"/>
    <mergeCell ref="A5:E5"/>
    <mergeCell ref="B6:C6"/>
    <mergeCell ref="B9:C9"/>
    <mergeCell ref="A2:F2"/>
    <mergeCell ref="A14:A16"/>
    <mergeCell ref="B14:B16"/>
    <mergeCell ref="C14:C16"/>
    <mergeCell ref="A12:D12"/>
    <mergeCell ref="E12:F12"/>
    <mergeCell ref="F15:F16"/>
  </mergeCells>
  <pageMargins left="0.7" right="0.7" top="0.75" bottom="0.75" header="0.3" footer="0.3"/>
  <pageSetup paperSize="9" scale="64" fitToHeight="0" orientation="portrait" r:id="rId1"/>
  <rowBreaks count="1" manualBreakCount="1">
    <brk id="5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</vt:lpstr>
      <vt:lpstr>изм.</vt:lpstr>
      <vt:lpstr>'1'!Область_печати</vt:lpstr>
      <vt:lpstr>изм.!Область_печати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Штефанюк Людмила Дмитриевна</cp:lastModifiedBy>
  <cp:lastPrinted>2020-09-02T06:59:33Z</cp:lastPrinted>
  <dcterms:created xsi:type="dcterms:W3CDTF">1996-10-08T23:32:33Z</dcterms:created>
  <dcterms:modified xsi:type="dcterms:W3CDTF">2021-01-26T05:38:55Z</dcterms:modified>
</cp:coreProperties>
</file>