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07 АО КРЖС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МРСК!$A$2:$F$39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C28" i="2" l="1"/>
  <c r="C38" i="2" s="1"/>
  <c r="F6" i="2" l="1"/>
  <c r="F7" i="2" s="1"/>
  <c r="D15" i="2" l="1"/>
  <c r="F15" i="2" s="1"/>
  <c r="D14" i="2"/>
  <c r="F14" i="2" s="1"/>
  <c r="D12" i="2"/>
  <c r="F12" i="2" s="1"/>
  <c r="D10" i="2"/>
  <c r="F10" i="2" s="1"/>
  <c r="D9" i="2"/>
  <c r="F9" i="2" s="1"/>
  <c r="D13" i="2"/>
  <c r="F13" i="2" s="1"/>
  <c r="D11" i="2"/>
  <c r="F11" i="2" s="1"/>
  <c r="F16" i="2" l="1"/>
  <c r="F21" i="2" s="1"/>
  <c r="F26" i="2" s="1"/>
  <c r="F34" i="2" l="1"/>
  <c r="H34" i="2" s="1"/>
  <c r="H26" i="2"/>
  <c r="F20" i="2"/>
  <c r="F25" i="2" s="1"/>
  <c r="H25" i="2" s="1"/>
  <c r="F19" i="2"/>
  <c r="F24" i="2" s="1"/>
  <c r="H24" i="2" s="1"/>
  <c r="F18" i="2"/>
  <c r="F23" i="2" s="1"/>
  <c r="H23" i="2" s="1"/>
  <c r="H27" i="2" l="1"/>
  <c r="F32" i="2"/>
  <c r="H32" i="2" s="1"/>
  <c r="F33" i="2"/>
  <c r="H33" i="2" s="1"/>
  <c r="F27" i="2"/>
  <c r="F31" i="2"/>
  <c r="H31" i="2" s="1"/>
  <c r="H29" i="2" l="1"/>
  <c r="H28" i="2"/>
  <c r="F28" i="2"/>
  <c r="F29" i="2"/>
  <c r="H35" i="2" l="1"/>
  <c r="F35" i="2"/>
  <c r="H36" i="2" l="1"/>
  <c r="H37" i="2" s="1"/>
  <c r="F36" i="2"/>
  <c r="E32" i="1"/>
  <c r="H39" i="2" l="1"/>
  <c r="H40" i="2" s="1"/>
  <c r="H41" i="2" s="1"/>
  <c r="H42" i="2" s="1"/>
  <c r="H38" i="2"/>
  <c r="F37" i="2"/>
  <c r="H64" i="1"/>
  <c r="H62" i="1"/>
  <c r="H61" i="1"/>
  <c r="H59" i="1"/>
  <c r="F39" i="2" l="1"/>
  <c r="F38" i="2"/>
  <c r="E30" i="1"/>
  <c r="D39" i="1" l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<sst xmlns="http://schemas.openxmlformats.org/spreadsheetml/2006/main" count="141" uniqueCount="114">
  <si>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</si>
  <si>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</si>
  <si>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</si>
  <si>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</si>
  <si>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</si>
  <si>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</si>
  <si>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</si>
  <si>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</si>
  <si>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</si>
  <si>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</si>
  <si>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</si>
  <si>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</si>
  <si>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</si>
  <si>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</si>
  <si>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</si>
  <si>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</si>
  <si>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</si>
  <si>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</si>
  <si>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</si>
  <si>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</si>
  <si>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</si>
  <si>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</si>
  <si>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</si>
  <si>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</si>
  <si>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</si>
  <si>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</si>
  <si>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</si>
  <si>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</si>
  <si>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</si>
  <si>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</si>
  <si>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</si>
  <si>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</si>
  <si>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</si>
  <si>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</si>
  <si>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</si>
  <si>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</si>
  <si>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</si>
  <si>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</si>
  <si>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</si>
  <si>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</si>
  <si>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</si>
  <si>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</si>
  <si>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</si>
  <si>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</si>
  <si>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</si>
  <si>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</si>
  <si>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</si>
  <si>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</si>
  <si>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</si>
  <si>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</si>
  <si>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</si>
  <si>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</si>
  <si>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</si>
  <si>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</si>
  <si>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</si>
  <si>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</si>
  <si>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</si>
  <si>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</si>
  <si>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</si>
  <si>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</si>
  <si>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</si>
  <si>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</si>
  <si>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</si>
  <si>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</si>
  <si>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</si>
  <si>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</si>
  <si>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</si>
  <si>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</si>
  <si>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</si>
  <si>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</si>
  <si>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</si>
  <si>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</si>
  <si>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</si>
  <si>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</si>
  <si>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</si>
  <si>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</si>
  <si>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</si>
  <si>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</si>
  <si>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</si>
  <si>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</si>
  <si>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</si>
  <si>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</si>
  <si>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</si>
  <si>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</si>
  <si>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</si>
  <si>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</si>
  <si>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</si>
  <si>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</si>
  <si>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</si>
  <si>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</si>
  <si>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</si>
  <si>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</si>
  <si>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</si>
  <si>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</si>
  <si>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п. 2.7</t>
  </si>
  <si>
    <t>табл. 6</t>
  </si>
  <si>
    <t>Прочие затраты</t>
  </si>
  <si>
    <t>в т.ч. проектно-изыскательские работы</t>
  </si>
  <si>
    <t>в т.ч.содержание службы заказчика</t>
  </si>
  <si>
    <t>4 %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</si>
  <si>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</si>
  <si>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</si>
  <si>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</si>
  <si>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 xml:space="preserve">КТП 1х250 (киоского типа), 1 шт. </t>
  </si>
  <si>
    <t>Объект: Строительство двух ТП 10/0,4 кВ  с трансформаторами мощностью 1х250 кВА, в Ханкайском районе, заявитель "АО Корпорация развития жилищного строительства", в количестве 2 шт.</t>
  </si>
  <si>
    <t>С учётом индексов Минстроя на 3 кв. 2020:</t>
  </si>
  <si>
    <t>Итого в ценах 3 кв 2020 г.</t>
  </si>
  <si>
    <t>С учётом понижающего коэффициента (0,78117 - учитывающий работы по реконструкции существующей ТП), тыс.руб.</t>
  </si>
  <si>
    <t>Методика по Приказу Минстроя РФ от 04.08.2020 № 421/пр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</si>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</sst>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6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36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6" fillId="0" borderId="0" xfId="562" applyFont="1"/>
    <xf numFmtId="0" fontId="56" fillId="2" borderId="0" xfId="562" applyFont="1" applyFill="1"/>
    <xf numFmtId="0" fontId="58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9" fillId="0" borderId="0" xfId="562" applyFont="1" applyAlignment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0" fontId="64" fillId="35" borderId="32" xfId="546" applyFont="1" applyFill="1" applyBorder="1" applyAlignment="1">
      <alignment horizontal="center" vertical="center" wrapText="1"/>
    </xf>
    <xf numFmtId="0" fontId="64" fillId="35" borderId="33" xfId="546" applyFont="1" applyFill="1" applyBorder="1" applyAlignment="1">
      <alignment horizontal="center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4" fontId="58" fillId="0" borderId="0" xfId="562" applyNumberFormat="1" applyFont="1" applyBorder="1" applyAlignment="1">
      <alignment horizontal="left" vertical="center" wrapText="1"/>
    </xf>
    <xf numFmtId="4" fontId="64" fillId="35" borderId="34" xfId="546" applyNumberFormat="1" applyFont="1" applyFill="1" applyBorder="1" applyAlignment="1">
      <alignment horizontal="center" vertical="center" wrapText="1"/>
    </xf>
    <xf numFmtId="4" fontId="56" fillId="0" borderId="0" xfId="546" applyNumberFormat="1" applyFont="1"/>
    <xf numFmtId="49" fontId="63" fillId="0" borderId="43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4" xfId="557" applyNumberFormat="1" applyFont="1" applyFill="1" applyBorder="1" applyAlignment="1">
      <alignment horizontal="left" vertical="center" wrapText="1"/>
    </xf>
    <xf numFmtId="49" fontId="63" fillId="0" borderId="37" xfId="475" applyNumberFormat="1" applyFont="1" applyBorder="1" applyAlignment="1">
      <alignment horizontal="left" vertical="center" wrapText="1"/>
    </xf>
    <xf numFmtId="0" fontId="63" fillId="0" borderId="4" xfId="475" applyFont="1" applyBorder="1" applyAlignment="1">
      <alignment horizontal="left" vertical="center" wrapText="1"/>
    </xf>
    <xf numFmtId="0" fontId="63" fillId="0" borderId="4" xfId="546" applyFont="1" applyBorder="1" applyAlignment="1">
      <alignment horizontal="left" vertical="center" wrapText="1"/>
    </xf>
    <xf numFmtId="4" fontId="63" fillId="0" borderId="4" xfId="546" applyNumberFormat="1" applyFont="1" applyBorder="1" applyAlignment="1">
      <alignment horizontal="left" vertical="center" wrapText="1"/>
    </xf>
    <xf numFmtId="4" fontId="63" fillId="2" borderId="4" xfId="557" applyNumberFormat="1" applyFont="1" applyFill="1" applyBorder="1" applyAlignment="1">
      <alignment horizontal="left" vertical="center" wrapText="1"/>
    </xf>
    <xf numFmtId="4" fontId="63" fillId="2" borderId="38" xfId="557" applyNumberFormat="1" applyFont="1" applyFill="1" applyBorder="1" applyAlignment="1">
      <alignment horizontal="left" vertical="center" wrapText="1"/>
    </xf>
    <xf numFmtId="4" fontId="64" fillId="0" borderId="34" xfId="562" applyNumberFormat="1" applyFont="1" applyBorder="1" applyAlignment="1">
      <alignment horizontal="left" vertical="center" wrapText="1"/>
    </xf>
    <xf numFmtId="4" fontId="63" fillId="36" borderId="31" xfId="562" applyNumberFormat="1" applyFont="1" applyFill="1" applyBorder="1" applyAlignment="1">
      <alignment horizontal="left" vertical="center" wrapText="1"/>
    </xf>
    <xf numFmtId="4" fontId="63" fillId="36" borderId="26" xfId="562" applyNumberFormat="1" applyFont="1" applyFill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" fontId="63" fillId="36" borderId="44" xfId="562" applyNumberFormat="1" applyFont="1" applyFill="1" applyBorder="1" applyAlignment="1">
      <alignment horizontal="left" vertical="center" wrapText="1"/>
    </xf>
    <xf numFmtId="4" fontId="62" fillId="36" borderId="34" xfId="562" applyNumberFormat="1" applyFont="1" applyFill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6" fillId="2" borderId="34" xfId="561" applyNumberFormat="1" applyFont="1" applyFill="1" applyBorder="1" applyAlignment="1">
      <alignment horizontal="left" vertical="center" wrapText="1"/>
    </xf>
    <xf numFmtId="4" fontId="65" fillId="0" borderId="34" xfId="561" applyNumberFormat="1" applyFont="1" applyBorder="1" applyAlignment="1">
      <alignment horizontal="left" vertical="center" wrapText="1"/>
    </xf>
    <xf numFmtId="4" fontId="63" fillId="0" borderId="38" xfId="561" applyNumberFormat="1" applyFont="1" applyBorder="1" applyAlignment="1">
      <alignment horizontal="left" vertical="center" wrapText="1"/>
    </xf>
    <xf numFmtId="168" fontId="63" fillId="0" borderId="23" xfId="562" applyNumberFormat="1" applyFont="1" applyBorder="1" applyAlignment="1">
      <alignment horizontal="left" vertical="center" wrapText="1"/>
    </xf>
    <xf numFmtId="4" fontId="63" fillId="0" borderId="24" xfId="562" applyNumberFormat="1" applyFont="1" applyBorder="1" applyAlignment="1">
      <alignment horizontal="left" vertical="center" wrapText="1"/>
    </xf>
    <xf numFmtId="168" fontId="63" fillId="0" borderId="28" xfId="562" applyNumberFormat="1" applyFont="1" applyBorder="1" applyAlignment="1">
      <alignment horizontal="left" vertical="center" wrapText="1"/>
    </xf>
    <xf numFmtId="4" fontId="63" fillId="0" borderId="29" xfId="562" applyNumberFormat="1" applyFont="1" applyBorder="1" applyAlignment="1">
      <alignment horizontal="left" vertical="center" wrapText="1"/>
    </xf>
    <xf numFmtId="4" fontId="56" fillId="0" borderId="0" xfId="562" applyNumberFormat="1" applyFont="1"/>
    <xf numFmtId="4" fontId="56" fillId="2" borderId="0" xfId="562" applyNumberFormat="1" applyFont="1" applyFill="1"/>
    <xf numFmtId="4" fontId="56" fillId="0" borderId="0" xfId="562" applyNumberFormat="1" applyFont="1" applyBorder="1"/>
    <xf numFmtId="4" fontId="64" fillId="35" borderId="54" xfId="546" applyNumberFormat="1" applyFont="1" applyFill="1" applyBorder="1" applyAlignment="1">
      <alignment horizontal="center" vertical="center" wrapText="1"/>
    </xf>
    <xf numFmtId="4" fontId="56" fillId="0" borderId="55" xfId="562" applyNumberFormat="1" applyFont="1" applyBorder="1" applyAlignment="1">
      <alignment horizontal="center" vertical="center" wrapText="1"/>
    </xf>
    <xf numFmtId="4" fontId="56" fillId="0" borderId="53" xfId="562" applyNumberFormat="1" applyFont="1" applyBorder="1" applyAlignment="1">
      <alignment horizontal="center" vertical="center" wrapText="1"/>
    </xf>
    <xf numFmtId="4" fontId="56" fillId="0" borderId="56" xfId="562" applyNumberFormat="1" applyFont="1" applyBorder="1" applyAlignment="1"/>
    <xf numFmtId="4" fontId="56" fillId="0" borderId="57" xfId="562" applyNumberFormat="1" applyFont="1" applyBorder="1" applyAlignment="1">
      <alignment horizontal="center" vertical="center" wrapText="1"/>
    </xf>
    <xf numFmtId="4" fontId="56" fillId="0" borderId="58" xfId="562" applyNumberFormat="1" applyFont="1" applyBorder="1" applyAlignment="1">
      <alignment horizontal="center" vertical="center" wrapText="1"/>
    </xf>
    <xf numFmtId="4" fontId="56" fillId="0" borderId="57" xfId="562" applyNumberFormat="1" applyFont="1" applyBorder="1" applyAlignment="1"/>
    <xf numFmtId="4" fontId="56" fillId="0" borderId="58" xfId="562" applyNumberFormat="1" applyFont="1" applyBorder="1" applyAlignment="1"/>
    <xf numFmtId="4" fontId="56" fillId="0" borderId="53" xfId="562" applyNumberFormat="1" applyFont="1" applyBorder="1" applyAlignment="1"/>
    <xf numFmtId="4" fontId="56" fillId="36" borderId="56" xfId="562" applyNumberFormat="1" applyFont="1" applyFill="1" applyBorder="1" applyAlignment="1"/>
    <xf numFmtId="4" fontId="56" fillId="36" borderId="55" xfId="562" applyNumberFormat="1" applyFont="1" applyFill="1" applyBorder="1" applyAlignment="1"/>
    <xf numFmtId="4" fontId="56" fillId="0" borderId="59" xfId="562" applyNumberFormat="1" applyFont="1" applyBorder="1" applyAlignment="1"/>
    <xf numFmtId="4" fontId="56" fillId="0" borderId="60" xfId="562" applyNumberFormat="1" applyFont="1" applyBorder="1" applyAlignment="1"/>
    <xf numFmtId="0" fontId="56" fillId="0" borderId="0" xfId="546" applyFont="1" applyAlignment="1">
      <alignment wrapText="1"/>
    </xf>
    <xf numFmtId="0" fontId="3" fillId="0" borderId="0" xfId="561" applyFont="1" applyAlignment="1"/>
    <xf numFmtId="0" fontId="57" fillId="2" borderId="0" xfId="562" applyFont="1" applyFill="1" applyBorder="1" applyAlignment="1">
      <alignment horizontal="center" wrapText="1"/>
    </xf>
    <xf numFmtId="0" fontId="57" fillId="0" borderId="0" xfId="562" applyFont="1" applyBorder="1" applyAlignment="1">
      <alignment horizontal="left"/>
    </xf>
    <xf numFmtId="0" fontId="64" fillId="0" borderId="35" xfId="562" applyFont="1" applyBorder="1" applyAlignment="1">
      <alignment horizontal="center" vertical="center" wrapText="1"/>
    </xf>
    <xf numFmtId="0" fontId="65" fillId="0" borderId="35" xfId="561" applyFont="1" applyBorder="1" applyAlignment="1">
      <alignment horizontal="center" vertical="center" wrapText="1"/>
    </xf>
    <xf numFmtId="4" fontId="63" fillId="2" borderId="61" xfId="557" applyNumberFormat="1" applyFont="1" applyFill="1" applyBorder="1" applyAlignment="1">
      <alignment horizontal="left" vertical="center" wrapText="1"/>
    </xf>
    <xf numFmtId="4" fontId="64" fillId="0" borderId="35" xfId="562" applyNumberFormat="1" applyFont="1" applyBorder="1" applyAlignment="1">
      <alignment horizontal="left" vertical="center" wrapText="1"/>
    </xf>
    <xf numFmtId="49" fontId="64" fillId="0" borderId="62" xfId="475" applyNumberFormat="1" applyFont="1" applyBorder="1" applyAlignment="1">
      <alignment horizontal="left" vertical="center" wrapText="1"/>
    </xf>
    <xf numFmtId="4" fontId="63" fillId="2" borderId="63" xfId="557" applyNumberFormat="1" applyFont="1" applyFill="1" applyBorder="1" applyAlignment="1">
      <alignment horizontal="left" vertical="center" wrapText="1"/>
    </xf>
    <xf numFmtId="4" fontId="63" fillId="2" borderId="64" xfId="557" applyNumberFormat="1" applyFont="1" applyFill="1" applyBorder="1" applyAlignment="1">
      <alignment horizontal="left" vertical="center" wrapText="1"/>
    </xf>
    <xf numFmtId="4" fontId="63" fillId="0" borderId="62" xfId="562" applyNumberFormat="1" applyFont="1" applyBorder="1" applyAlignment="1">
      <alignment horizontal="left" vertical="center" wrapText="1"/>
    </xf>
    <xf numFmtId="4" fontId="63" fillId="0" borderId="63" xfId="562" applyNumberFormat="1" applyFont="1" applyBorder="1" applyAlignment="1">
      <alignment horizontal="left" vertical="center" wrapText="1"/>
    </xf>
    <xf numFmtId="4" fontId="63" fillId="0" borderId="64" xfId="562" applyNumberFormat="1" applyFont="1" applyBorder="1" applyAlignment="1">
      <alignment horizontal="left" vertical="center" wrapText="1"/>
    </xf>
    <xf numFmtId="4" fontId="63" fillId="36" borderId="62" xfId="562" applyNumberFormat="1" applyFont="1" applyFill="1" applyBorder="1" applyAlignment="1">
      <alignment horizontal="left" vertical="center" wrapText="1"/>
    </xf>
    <xf numFmtId="4" fontId="63" fillId="36" borderId="61" xfId="562" applyNumberFormat="1" applyFont="1" applyFill="1" applyBorder="1" applyAlignment="1">
      <alignment horizontal="left" vertical="center" wrapText="1"/>
    </xf>
    <xf numFmtId="4" fontId="62" fillId="36" borderId="65" xfId="562" applyNumberFormat="1" applyFont="1" applyFill="1" applyBorder="1" applyAlignment="1">
      <alignment horizontal="left" vertical="center" wrapText="1"/>
    </xf>
    <xf numFmtId="4" fontId="63" fillId="2" borderId="66" xfId="557" applyNumberFormat="1" applyFont="1" applyFill="1" applyBorder="1" applyAlignment="1">
      <alignment horizontal="left" vertical="center" wrapText="1"/>
    </xf>
    <xf numFmtId="4" fontId="63" fillId="2" borderId="67" xfId="557" applyNumberFormat="1" applyFont="1" applyFill="1" applyBorder="1" applyAlignment="1">
      <alignment horizontal="left" vertical="center" wrapText="1"/>
    </xf>
    <xf numFmtId="4" fontId="66" fillId="2" borderId="68" xfId="561" applyNumberFormat="1" applyFont="1" applyFill="1" applyBorder="1" applyAlignment="1">
      <alignment horizontal="left" vertical="center" wrapText="1"/>
    </xf>
    <xf numFmtId="4" fontId="63" fillId="2" borderId="68" xfId="557" applyNumberFormat="1" applyFont="1" applyFill="1" applyBorder="1" applyAlignment="1">
      <alignment horizontal="left" vertical="center" wrapText="1"/>
    </xf>
    <xf numFmtId="4" fontId="56" fillId="0" borderId="69" xfId="562" applyNumberFormat="1" applyFont="1" applyBorder="1" applyAlignment="1"/>
    <xf numFmtId="4" fontId="63" fillId="2" borderId="53" xfId="557" applyNumberFormat="1" applyFont="1" applyFill="1" applyBorder="1" applyAlignment="1">
      <alignment horizontal="left" vertical="center" wrapText="1"/>
    </xf>
    <xf numFmtId="4" fontId="58" fillId="0" borderId="69" xfId="562" applyNumberFormat="1" applyFont="1" applyBorder="1" applyAlignment="1"/>
    <xf numFmtId="4" fontId="63" fillId="0" borderId="53" xfId="561" applyNumberFormat="1" applyFont="1" applyBorder="1" applyAlignment="1">
      <alignment horizontal="left" vertical="center" wrapText="1"/>
    </xf>
    <xf numFmtId="0" fontId="65" fillId="0" borderId="61" xfId="561" applyFont="1" applyBorder="1" applyAlignment="1">
      <alignment horizontal="center" vertical="center" wrapText="1"/>
    </xf>
    <xf numFmtId="4" fontId="63" fillId="0" borderId="47" xfId="562" applyNumberFormat="1" applyFont="1" applyBorder="1" applyAlignment="1">
      <alignment horizontal="left" vertical="center" wrapText="1"/>
    </xf>
    <xf numFmtId="4" fontId="63" fillId="0" borderId="50" xfId="562" applyNumberFormat="1" applyFont="1" applyBorder="1" applyAlignment="1">
      <alignment horizontal="left" vertical="center" wrapText="1"/>
    </xf>
    <xf numFmtId="4" fontId="63" fillId="0" borderId="42" xfId="562" applyNumberFormat="1" applyFont="1" applyBorder="1" applyAlignment="1">
      <alignment horizontal="left" vertical="center" wrapText="1"/>
    </xf>
    <xf numFmtId="4" fontId="65" fillId="0" borderId="46" xfId="561" applyNumberFormat="1" applyFont="1" applyBorder="1" applyAlignment="1">
      <alignment horizontal="left" vertical="center" wrapText="1"/>
    </xf>
    <xf numFmtId="4" fontId="58" fillId="0" borderId="53" xfId="562" applyNumberFormat="1" applyFont="1" applyBorder="1" applyAlignment="1"/>
    <xf numFmtId="0" fontId="56" fillId="0" borderId="69" xfId="546" applyFont="1" applyBorder="1"/>
    <xf numFmtId="0" fontId="56" fillId="0" borderId="53" xfId="546" applyFont="1" applyBorder="1"/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7" fillId="0" borderId="0" xfId="562" applyFont="1" applyBorder="1" applyAlignment="1">
      <alignment horizontal="left"/>
    </xf>
    <xf numFmtId="0" fontId="57" fillId="2" borderId="0" xfId="562" applyFont="1" applyFill="1" applyBorder="1" applyAlignment="1">
      <alignment horizont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64" fillId="0" borderId="32" xfId="562" applyFont="1" applyBorder="1" applyAlignment="1">
      <alignment horizontal="left" vertical="center" wrapText="1"/>
    </xf>
    <xf numFmtId="0" fontId="64" fillId="0" borderId="33" xfId="562" applyFont="1" applyBorder="1" applyAlignment="1">
      <alignment horizontal="left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40" xfId="562" applyFont="1" applyBorder="1" applyAlignment="1">
      <alignment horizontal="center" vertical="center" wrapText="1"/>
    </xf>
    <xf numFmtId="0" fontId="64" fillId="0" borderId="41" xfId="562" applyFont="1" applyBorder="1" applyAlignment="1">
      <alignment horizontal="center" vertical="center" wrapText="1"/>
    </xf>
    <xf numFmtId="0" fontId="64" fillId="0" borderId="35" xfId="562" applyFont="1" applyBorder="1" applyAlignment="1">
      <alignment horizontal="center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3" fillId="0" borderId="50" xfId="562" applyFont="1" applyBorder="1" applyAlignment="1">
      <alignment horizontal="left" vertical="center" wrapText="1"/>
    </xf>
    <xf numFmtId="0" fontId="63" fillId="0" borderId="7" xfId="562" applyFont="1" applyBorder="1" applyAlignment="1">
      <alignment horizontal="left" vertical="center" wrapText="1"/>
    </xf>
    <xf numFmtId="0" fontId="63" fillId="0" borderId="8" xfId="562" applyFont="1" applyBorder="1" applyAlignment="1">
      <alignment horizontal="left" vertical="center" wrapText="1"/>
    </xf>
    <xf numFmtId="0" fontId="66" fillId="2" borderId="40" xfId="561" applyFont="1" applyFill="1" applyBorder="1" applyAlignment="1">
      <alignment horizontal="left" vertical="center" wrapText="1"/>
    </xf>
    <xf numFmtId="0" fontId="66" fillId="2" borderId="41" xfId="561" applyFont="1" applyFill="1" applyBorder="1" applyAlignment="1">
      <alignment horizontal="left" vertical="center" wrapText="1"/>
    </xf>
    <xf numFmtId="0" fontId="66" fillId="2" borderId="51" xfId="561" applyFont="1" applyFill="1" applyBorder="1" applyAlignment="1">
      <alignment horizontal="left" vertical="center" wrapText="1"/>
    </xf>
    <xf numFmtId="0" fontId="65" fillId="0" borderId="40" xfId="561" applyFont="1" applyBorder="1" applyAlignment="1">
      <alignment horizontal="center" vertical="center" wrapText="1"/>
    </xf>
    <xf numFmtId="0" fontId="65" fillId="0" borderId="41" xfId="561" applyFont="1" applyBorder="1" applyAlignment="1">
      <alignment horizontal="center" vertical="center" wrapText="1"/>
    </xf>
    <xf numFmtId="0" fontId="65" fillId="0" borderId="35" xfId="561" applyFont="1" applyBorder="1" applyAlignment="1">
      <alignment horizontal="center" vertical="center" wrapText="1"/>
    </xf>
    <xf numFmtId="0" fontId="63" fillId="0" borderId="47" xfId="562" applyFont="1" applyBorder="1" applyAlignment="1">
      <alignment horizontal="left" vertical="center" wrapText="1"/>
    </xf>
    <xf numFmtId="0" fontId="63" fillId="0" borderId="48" xfId="562" applyFont="1" applyBorder="1" applyAlignment="1">
      <alignment horizontal="left" vertical="center" wrapText="1"/>
    </xf>
    <xf numFmtId="0" fontId="63" fillId="0" borderId="49" xfId="562" applyFont="1" applyBorder="1" applyAlignment="1">
      <alignment horizontal="left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41" xfId="562" applyFont="1" applyBorder="1" applyAlignment="1">
      <alignment horizontal="left" vertical="center" wrapText="1"/>
    </xf>
    <xf numFmtId="0" fontId="62" fillId="0" borderId="51" xfId="562" applyFont="1" applyBorder="1" applyAlignment="1">
      <alignment horizontal="left" vertical="center" wrapText="1"/>
    </xf>
    <xf numFmtId="0" fontId="63" fillId="0" borderId="42" xfId="562" applyFont="1" applyBorder="1" applyAlignment="1">
      <alignment horizontal="left" vertical="center" wrapText="1"/>
    </xf>
    <xf numFmtId="0" fontId="63" fillId="0" borderId="36" xfId="562" applyFont="1" applyBorder="1" applyAlignment="1">
      <alignment horizontal="left" vertical="center" wrapText="1"/>
    </xf>
    <xf numFmtId="0" fontId="63" fillId="0" borderId="39" xfId="562" applyFont="1" applyBorder="1" applyAlignment="1">
      <alignment horizontal="left" vertical="center" wrapText="1"/>
    </xf>
    <xf numFmtId="0" fontId="65" fillId="0" borderId="40" xfId="561" applyFont="1" applyBorder="1" applyAlignment="1">
      <alignment horizontal="left" vertical="center" wrapText="1"/>
    </xf>
    <xf numFmtId="0" fontId="65" fillId="0" borderId="41" xfId="561" applyFont="1" applyBorder="1" applyAlignment="1">
      <alignment horizontal="left" vertical="center" wrapText="1"/>
    </xf>
    <xf numFmtId="0" fontId="65" fillId="0" borderId="51" xfId="561" applyFont="1" applyBorder="1" applyAlignment="1">
      <alignment horizontal="left" vertical="center" wrapText="1"/>
    </xf>
    <xf numFmtId="0" fontId="63" fillId="0" borderId="45" xfId="561" applyFont="1" applyBorder="1" applyAlignment="1">
      <alignment horizontal="left" vertical="center" wrapText="1"/>
    </xf>
    <xf numFmtId="0" fontId="63" fillId="0" borderId="46" xfId="561" applyFont="1" applyBorder="1" applyAlignment="1">
      <alignment horizontal="left" vertical="center" wrapText="1"/>
    </xf>
    <xf numFmtId="0" fontId="63" fillId="0" borderId="52" xfId="561" applyFont="1" applyBorder="1" applyAlignment="1">
      <alignment horizontal="left" vertical="center" wrapText="1"/>
    </xf>
    <xf numFmtId="0" fontId="67" fillId="2" borderId="70" xfId="561" applyFont="1" applyFill="1" applyBorder="1" applyAlignment="1">
      <alignment horizontal="left" vertical="center" wrapText="1"/>
    </xf>
    <xf numFmtId="0" fontId="67" fillId="2" borderId="71" xfId="561" applyFont="1" applyFill="1" applyBorder="1" applyAlignment="1">
      <alignment horizontal="left" vertical="center" wrapText="1"/>
    </xf>
    <xf numFmtId="0" fontId="66" fillId="2" borderId="35" xfId="561" applyFont="1" applyFill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2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88" t="s">
        <v>58</v>
      </c>
      <c r="B3" s="188"/>
      <c r="C3" s="188"/>
      <c r="D3" s="188"/>
      <c r="E3" s="188"/>
      <c r="F3" s="188"/>
      <c r="G3" s="188"/>
      <c r="H3" s="188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89" t="s">
        <v>1</v>
      </c>
      <c r="B9" s="190" t="s">
        <v>2</v>
      </c>
      <c r="C9" s="189" t="s">
        <v>3</v>
      </c>
      <c r="D9" s="191" t="s">
        <v>78</v>
      </c>
      <c r="E9" s="191"/>
      <c r="F9" s="191"/>
      <c r="G9" s="191"/>
      <c r="H9" s="189" t="s">
        <v>79</v>
      </c>
    </row>
    <row r="10" spans="1:8" ht="12.75" customHeight="1" x14ac:dyDescent="0.2">
      <c r="A10" s="189"/>
      <c r="B10" s="190"/>
      <c r="C10" s="189"/>
      <c r="D10" s="189" t="s">
        <v>4</v>
      </c>
      <c r="E10" s="192" t="s">
        <v>5</v>
      </c>
      <c r="F10" s="189" t="s">
        <v>6</v>
      </c>
      <c r="G10" s="189" t="s">
        <v>7</v>
      </c>
      <c r="H10" s="189"/>
    </row>
    <row r="11" spans="1:8" x14ac:dyDescent="0.2">
      <c r="A11" s="189"/>
      <c r="B11" s="190"/>
      <c r="C11" s="189"/>
      <c r="D11" s="189"/>
      <c r="E11" s="193"/>
      <c r="F11" s="189"/>
      <c r="G11" s="189"/>
      <c r="H11" s="189"/>
    </row>
    <row r="12" spans="1:8" x14ac:dyDescent="0.2">
      <c r="A12" s="189"/>
      <c r="B12" s="190"/>
      <c r="C12" s="189"/>
      <c r="D12" s="189"/>
      <c r="E12" s="194"/>
      <c r="F12" s="189"/>
      <c r="G12" s="189"/>
      <c r="H12" s="189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64" t="s">
        <v>8</v>
      </c>
      <c r="B14" s="165"/>
      <c r="C14" s="165"/>
      <c r="D14" s="165"/>
      <c r="E14" s="165"/>
      <c r="F14" s="165"/>
      <c r="G14" s="165"/>
      <c r="H14" s="165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64" t="s">
        <v>12</v>
      </c>
      <c r="B17" s="165"/>
      <c r="C17" s="165"/>
      <c r="D17" s="165"/>
      <c r="E17" s="165"/>
      <c r="F17" s="165"/>
      <c r="G17" s="165"/>
      <c r="H17" s="165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64" t="s">
        <v>14</v>
      </c>
      <c r="B19" s="165"/>
      <c r="C19" s="165"/>
      <c r="D19" s="165"/>
      <c r="E19" s="165"/>
      <c r="F19" s="165"/>
      <c r="G19" s="165"/>
      <c r="H19" s="165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64" t="s">
        <v>16</v>
      </c>
      <c r="B21" s="165"/>
      <c r="C21" s="165"/>
      <c r="D21" s="165"/>
      <c r="E21" s="165"/>
      <c r="F21" s="165"/>
      <c r="G21" s="165"/>
      <c r="H21" s="165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64" t="s">
        <v>18</v>
      </c>
      <c r="B23" s="165"/>
      <c r="C23" s="165"/>
      <c r="D23" s="165"/>
      <c r="E23" s="165"/>
      <c r="F23" s="165"/>
      <c r="G23" s="165"/>
      <c r="H23" s="165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64" t="s">
        <v>21</v>
      </c>
      <c r="B26" s="165"/>
      <c r="C26" s="165"/>
      <c r="D26" s="165"/>
      <c r="E26" s="165"/>
      <c r="F26" s="165"/>
      <c r="G26" s="165"/>
      <c r="H26" s="165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64" t="s">
        <v>24</v>
      </c>
      <c r="B29" s="165"/>
      <c r="C29" s="165"/>
      <c r="D29" s="165"/>
      <c r="E29" s="165"/>
      <c r="F29" s="165"/>
      <c r="G29" s="165"/>
      <c r="H29" s="165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64" t="s">
        <v>32</v>
      </c>
      <c r="B35" s="165"/>
      <c r="C35" s="165"/>
      <c r="D35" s="165"/>
      <c r="E35" s="165"/>
      <c r="F35" s="165"/>
      <c r="G35" s="165"/>
      <c r="H35" s="165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64" t="s">
        <v>35</v>
      </c>
      <c r="B38" s="165"/>
      <c r="C38" s="165"/>
      <c r="D38" s="165"/>
      <c r="E38" s="165"/>
      <c r="F38" s="165"/>
      <c r="G38" s="165"/>
      <c r="H38" s="165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64" t="s">
        <v>38</v>
      </c>
      <c r="B42" s="165"/>
      <c r="C42" s="165"/>
      <c r="D42" s="165"/>
      <c r="E42" s="165"/>
      <c r="F42" s="165"/>
      <c r="G42" s="165"/>
      <c r="H42" s="165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64" t="s">
        <v>42</v>
      </c>
      <c r="B45" s="165"/>
      <c r="C45" s="165"/>
      <c r="D45" s="165"/>
      <c r="E45" s="165"/>
      <c r="F45" s="165"/>
      <c r="G45" s="165"/>
      <c r="H45" s="165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75">
        <v>10</v>
      </c>
      <c r="B49" s="178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81"/>
      <c r="R49" s="181"/>
    </row>
    <row r="50" spans="1:18" s="30" customFormat="1" x14ac:dyDescent="0.2">
      <c r="A50" s="176"/>
      <c r="B50" s="179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81"/>
      <c r="R50" s="181"/>
    </row>
    <row r="51" spans="1:18" s="30" customFormat="1" x14ac:dyDescent="0.2">
      <c r="A51" s="176"/>
      <c r="B51" s="179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81"/>
      <c r="R51" s="181"/>
    </row>
    <row r="52" spans="1:18" s="30" customFormat="1" x14ac:dyDescent="0.2">
      <c r="A52" s="176"/>
      <c r="B52" s="179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81"/>
      <c r="R52" s="181"/>
    </row>
    <row r="53" spans="1:18" s="30" customFormat="1" x14ac:dyDescent="0.2">
      <c r="A53" s="177"/>
      <c r="B53" s="180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81"/>
      <c r="R53" s="181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69" t="s">
        <v>73</v>
      </c>
      <c r="B55" s="170"/>
      <c r="C55" s="171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72" t="s">
        <v>74</v>
      </c>
      <c r="B56" s="173"/>
      <c r="C56" s="174"/>
      <c r="D56" s="37"/>
      <c r="E56" s="37"/>
      <c r="F56" s="37"/>
      <c r="G56" s="37"/>
      <c r="H56" s="38"/>
    </row>
    <row r="57" spans="1:18" x14ac:dyDescent="0.2">
      <c r="A57" s="172" t="s">
        <v>75</v>
      </c>
      <c r="B57" s="173"/>
      <c r="C57" s="174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5"/>
      <c r="J57" s="36"/>
      <c r="K57" s="36"/>
      <c r="L57" s="36"/>
    </row>
    <row r="58" spans="1:18" s="51" customFormat="1" ht="12.75" customHeight="1" x14ac:dyDescent="0.2">
      <c r="A58" s="182" t="s">
        <v>59</v>
      </c>
      <c r="B58" s="183"/>
      <c r="C58" s="183"/>
      <c r="D58" s="183"/>
      <c r="E58" s="183"/>
      <c r="F58" s="183"/>
      <c r="G58" s="183"/>
      <c r="H58" s="184"/>
    </row>
    <row r="59" spans="1:18" x14ac:dyDescent="0.2">
      <c r="A59" s="53" t="s">
        <v>66</v>
      </c>
      <c r="B59" s="53">
        <v>2019</v>
      </c>
      <c r="C59" s="39" t="s">
        <v>67</v>
      </c>
      <c r="D59" s="50">
        <v>0</v>
      </c>
      <c r="E59" s="50">
        <v>0</v>
      </c>
      <c r="F59" s="50">
        <v>0</v>
      </c>
      <c r="G59" s="50">
        <v>0</v>
      </c>
      <c r="H59" s="49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3" t="s">
        <v>50</v>
      </c>
      <c r="B60" s="53">
        <v>2020</v>
      </c>
      <c r="C60" s="39" t="s">
        <v>68</v>
      </c>
      <c r="D60" s="56" t="e">
        <f>D57*$C$59*$C$60</f>
        <v>#REF!</v>
      </c>
      <c r="E60" s="56" t="e">
        <f t="shared" ref="E60:G60" si="11">E57*$C$59*$C$60</f>
        <v>#REF!</v>
      </c>
      <c r="F60" s="56">
        <f t="shared" si="11"/>
        <v>0</v>
      </c>
      <c r="G60" s="56" t="e">
        <f t="shared" si="11"/>
        <v>#REF!</v>
      </c>
      <c r="H60" s="57" t="e">
        <f t="shared" si="10"/>
        <v>#REF!</v>
      </c>
      <c r="I60" s="36"/>
      <c r="J60" s="54"/>
      <c r="K60" s="36"/>
      <c r="L60" s="36"/>
      <c r="N60" s="36"/>
    </row>
    <row r="61" spans="1:18" x14ac:dyDescent="0.2">
      <c r="A61" s="53" t="s">
        <v>60</v>
      </c>
      <c r="B61" s="53">
        <v>2021</v>
      </c>
      <c r="C61" s="39" t="s">
        <v>69</v>
      </c>
      <c r="D61" s="50">
        <v>0</v>
      </c>
      <c r="E61" s="50">
        <v>0</v>
      </c>
      <c r="F61" s="50">
        <v>0</v>
      </c>
      <c r="G61" s="50">
        <v>0</v>
      </c>
      <c r="H61" s="49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3" t="s">
        <v>61</v>
      </c>
      <c r="B62" s="53">
        <v>2022</v>
      </c>
      <c r="C62" s="39" t="s">
        <v>70</v>
      </c>
      <c r="D62" s="50">
        <v>0</v>
      </c>
      <c r="E62" s="50">
        <v>0</v>
      </c>
      <c r="F62" s="50">
        <v>0</v>
      </c>
      <c r="G62" s="50">
        <v>0</v>
      </c>
      <c r="H62" s="49">
        <f>D62+E62+F62+G62</f>
        <v>0</v>
      </c>
      <c r="I62" s="36"/>
      <c r="N62" s="40"/>
    </row>
    <row r="63" spans="1:18" x14ac:dyDescent="0.2">
      <c r="A63" s="53" t="s">
        <v>62</v>
      </c>
      <c r="B63" s="53">
        <v>2023</v>
      </c>
      <c r="C63" s="39" t="s">
        <v>68</v>
      </c>
      <c r="D63" s="50">
        <v>0</v>
      </c>
      <c r="E63" s="50">
        <v>0</v>
      </c>
      <c r="F63" s="50">
        <v>0</v>
      </c>
      <c r="G63" s="50">
        <v>0</v>
      </c>
      <c r="H63" s="49">
        <f>D63+E63+F63+G63</f>
        <v>0</v>
      </c>
      <c r="I63" s="36"/>
      <c r="N63" s="40"/>
    </row>
    <row r="64" spans="1:18" x14ac:dyDescent="0.2">
      <c r="A64" s="53" t="s">
        <v>71</v>
      </c>
      <c r="B64" s="53">
        <v>2024</v>
      </c>
      <c r="C64" s="39" t="s">
        <v>68</v>
      </c>
      <c r="D64" s="50">
        <v>0</v>
      </c>
      <c r="E64" s="50">
        <v>0</v>
      </c>
      <c r="F64" s="50">
        <v>0</v>
      </c>
      <c r="G64" s="50">
        <v>0</v>
      </c>
      <c r="H64" s="49">
        <f t="shared" si="10"/>
        <v>0</v>
      </c>
      <c r="I64" s="36"/>
      <c r="J64" s="36"/>
      <c r="K64" s="36"/>
      <c r="L64" s="36"/>
      <c r="N64" s="40"/>
    </row>
    <row r="65" spans="1:14" x14ac:dyDescent="0.2">
      <c r="A65" s="185" t="s">
        <v>51</v>
      </c>
      <c r="B65" s="186"/>
      <c r="C65" s="187"/>
      <c r="D65" s="58" t="e">
        <f>SUM(D59:D64)+D56</f>
        <v>#REF!</v>
      </c>
      <c r="E65" s="58" t="e">
        <f t="shared" ref="E65:G65" si="12">SUM(E59:E64)+E56</f>
        <v>#REF!</v>
      </c>
      <c r="F65" s="58">
        <f t="shared" si="12"/>
        <v>0</v>
      </c>
      <c r="G65" s="58" t="e">
        <f t="shared" si="12"/>
        <v>#REF!</v>
      </c>
      <c r="H65" s="58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66" t="s">
        <v>63</v>
      </c>
      <c r="B66" s="167"/>
      <c r="C66" s="168"/>
      <c r="D66" s="48" t="e">
        <f>ROUND(D65/1.2/1000,3)</f>
        <v>#REF!</v>
      </c>
      <c r="E66" s="48" t="e">
        <f t="shared" ref="E66:G66" si="13">ROUND(E65/1.2/1000,3)</f>
        <v>#REF!</v>
      </c>
      <c r="F66" s="48">
        <f t="shared" si="13"/>
        <v>0</v>
      </c>
      <c r="G66" s="48" t="e">
        <f t="shared" si="13"/>
        <v>#REF!</v>
      </c>
      <c r="H66" s="48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D51" sqref="D51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7" width="11.85546875" style="77" customWidth="1"/>
    <col min="8" max="8" width="23" style="77" customWidth="1"/>
    <col min="9" max="16384" width="9.140625" style="41"/>
  </cols>
  <sheetData>
    <row r="1" spans="1:8" s="42" customFormat="1" ht="37.5" customHeight="1" x14ac:dyDescent="0.25">
      <c r="A1" s="195"/>
      <c r="B1" s="195"/>
      <c r="C1" s="195"/>
      <c r="D1" s="195"/>
      <c r="E1" s="195"/>
      <c r="F1" s="195"/>
    </row>
    <row r="2" spans="1:8" s="42" customFormat="1" ht="11.25" customHeight="1" x14ac:dyDescent="0.25">
      <c r="A2" s="195"/>
      <c r="B2" s="195"/>
      <c r="C2" s="195"/>
      <c r="D2" s="195"/>
      <c r="E2" s="195"/>
      <c r="F2" s="195"/>
      <c r="G2" s="134"/>
      <c r="H2" s="115"/>
    </row>
    <row r="3" spans="1:8" s="43" customFormat="1" ht="84.75" customHeight="1" x14ac:dyDescent="0.25">
      <c r="A3" s="196" t="s">
        <v>104</v>
      </c>
      <c r="B3" s="196"/>
      <c r="C3" s="196"/>
      <c r="D3" s="196"/>
      <c r="E3" s="196"/>
      <c r="F3" s="196"/>
      <c r="G3" s="133"/>
      <c r="H3" s="116"/>
    </row>
    <row r="4" spans="1:8" s="45" customFormat="1" ht="13.5" customHeight="1" thickBot="1" x14ac:dyDescent="0.25">
      <c r="A4" s="44"/>
      <c r="B4" s="44"/>
      <c r="C4" s="44"/>
      <c r="D4" s="44"/>
      <c r="E4" s="44"/>
      <c r="F4" s="75"/>
      <c r="G4" s="75"/>
      <c r="H4" s="117"/>
    </row>
    <row r="5" spans="1:8" ht="64.5" customHeight="1" thickBot="1" x14ac:dyDescent="0.25">
      <c r="A5" s="68" t="s">
        <v>53</v>
      </c>
      <c r="B5" s="69" t="s">
        <v>54</v>
      </c>
      <c r="C5" s="69" t="s">
        <v>55</v>
      </c>
      <c r="D5" s="69" t="s">
        <v>83</v>
      </c>
      <c r="E5" s="69" t="s">
        <v>56</v>
      </c>
      <c r="F5" s="76" t="s">
        <v>84</v>
      </c>
      <c r="G5" s="118"/>
      <c r="H5" s="118" t="s">
        <v>107</v>
      </c>
    </row>
    <row r="6" spans="1:8" s="59" customFormat="1" ht="30.75" customHeight="1" thickBot="1" x14ac:dyDescent="0.3">
      <c r="A6" s="84">
        <v>1</v>
      </c>
      <c r="B6" s="85" t="s">
        <v>103</v>
      </c>
      <c r="C6" s="86" t="s">
        <v>95</v>
      </c>
      <c r="D6" s="87">
        <v>154</v>
      </c>
      <c r="E6" s="88">
        <v>2</v>
      </c>
      <c r="F6" s="89">
        <f>D6*E6</f>
        <v>308</v>
      </c>
      <c r="G6" s="137"/>
      <c r="H6" s="119"/>
    </row>
    <row r="7" spans="1:8" s="59" customFormat="1" ht="30.75" customHeight="1" thickBot="1" x14ac:dyDescent="0.3">
      <c r="A7" s="199" t="s">
        <v>86</v>
      </c>
      <c r="B7" s="200"/>
      <c r="C7" s="200"/>
      <c r="D7" s="200"/>
      <c r="E7" s="200"/>
      <c r="F7" s="90">
        <f>SUM(F6)</f>
        <v>308</v>
      </c>
      <c r="G7" s="138"/>
      <c r="H7" s="120"/>
    </row>
    <row r="8" spans="1:8" s="46" customFormat="1" ht="13.5" customHeight="1" x14ac:dyDescent="0.2">
      <c r="A8" s="201" t="s">
        <v>85</v>
      </c>
      <c r="B8" s="202"/>
      <c r="C8" s="202"/>
      <c r="D8" s="202"/>
      <c r="E8" s="202"/>
      <c r="F8" s="203"/>
      <c r="G8" s="139"/>
      <c r="H8" s="121"/>
    </row>
    <row r="9" spans="1:8" s="59" customFormat="1" ht="12.75" customHeight="1" x14ac:dyDescent="0.25">
      <c r="A9" s="62"/>
      <c r="B9" s="61" t="s">
        <v>82</v>
      </c>
      <c r="C9" s="63" t="s">
        <v>81</v>
      </c>
      <c r="D9" s="64">
        <f>F7</f>
        <v>308</v>
      </c>
      <c r="E9" s="74">
        <v>0.09</v>
      </c>
      <c r="F9" s="65">
        <f>D9*E9</f>
        <v>27.72</v>
      </c>
      <c r="G9" s="140"/>
      <c r="H9" s="122"/>
    </row>
    <row r="10" spans="1:8" s="59" customFormat="1" x14ac:dyDescent="0.25">
      <c r="A10" s="62"/>
      <c r="B10" s="61" t="s">
        <v>91</v>
      </c>
      <c r="C10" s="63" t="s">
        <v>94</v>
      </c>
      <c r="D10" s="64">
        <f>F7</f>
        <v>308</v>
      </c>
      <c r="E10" s="74">
        <v>1.4999999999999999E-2</v>
      </c>
      <c r="F10" s="65">
        <f t="shared" ref="F10:F15" si="0">D10*E10</f>
        <v>4.62</v>
      </c>
      <c r="G10" s="140"/>
      <c r="H10" s="122"/>
    </row>
    <row r="11" spans="1:8" s="59" customFormat="1" ht="25.5" x14ac:dyDescent="0.25">
      <c r="A11" s="62"/>
      <c r="B11" s="61" t="s">
        <v>92</v>
      </c>
      <c r="C11" s="63" t="s">
        <v>94</v>
      </c>
      <c r="D11" s="64">
        <f>F7</f>
        <v>308</v>
      </c>
      <c r="E11" s="74">
        <v>0</v>
      </c>
      <c r="F11" s="65">
        <f t="shared" si="0"/>
        <v>0</v>
      </c>
      <c r="G11" s="140"/>
      <c r="H11" s="122"/>
    </row>
    <row r="12" spans="1:8" s="59" customFormat="1" x14ac:dyDescent="0.25">
      <c r="A12" s="62"/>
      <c r="B12" s="61" t="s">
        <v>109</v>
      </c>
      <c r="C12" s="63" t="s">
        <v>94</v>
      </c>
      <c r="D12" s="64">
        <f>F7</f>
        <v>308</v>
      </c>
      <c r="E12" s="74">
        <v>0.04</v>
      </c>
      <c r="F12" s="65">
        <f t="shared" si="0"/>
        <v>12.32</v>
      </c>
      <c r="G12" s="140"/>
      <c r="H12" s="122"/>
    </row>
    <row r="13" spans="1:8" s="59" customFormat="1" x14ac:dyDescent="0.25">
      <c r="A13" s="62"/>
      <c r="B13" s="61" t="s">
        <v>110</v>
      </c>
      <c r="C13" s="63" t="s">
        <v>94</v>
      </c>
      <c r="D13" s="64">
        <f>F7</f>
        <v>308</v>
      </c>
      <c r="E13" s="74">
        <v>0.04</v>
      </c>
      <c r="F13" s="65">
        <f t="shared" si="0"/>
        <v>12.32</v>
      </c>
      <c r="G13" s="140"/>
      <c r="H13" s="122"/>
    </row>
    <row r="14" spans="1:8" s="59" customFormat="1" x14ac:dyDescent="0.25">
      <c r="A14" s="62"/>
      <c r="B14" s="61" t="s">
        <v>93</v>
      </c>
      <c r="C14" s="63" t="s">
        <v>94</v>
      </c>
      <c r="D14" s="64">
        <f>F7</f>
        <v>308</v>
      </c>
      <c r="E14" s="74">
        <v>0</v>
      </c>
      <c r="F14" s="65">
        <f t="shared" si="0"/>
        <v>0</v>
      </c>
      <c r="G14" s="140"/>
      <c r="H14" s="122"/>
    </row>
    <row r="15" spans="1:8" s="59" customFormat="1" ht="13.5" thickBot="1" x14ac:dyDescent="0.3">
      <c r="A15" s="78"/>
      <c r="B15" s="79" t="s">
        <v>57</v>
      </c>
      <c r="C15" s="80" t="s">
        <v>94</v>
      </c>
      <c r="D15" s="81">
        <f>F7</f>
        <v>308</v>
      </c>
      <c r="E15" s="82">
        <v>0.03</v>
      </c>
      <c r="F15" s="83">
        <f t="shared" si="0"/>
        <v>9.24</v>
      </c>
      <c r="G15" s="141"/>
      <c r="H15" s="123"/>
    </row>
    <row r="16" spans="1:8" s="59" customFormat="1" ht="13.5" thickBot="1" x14ac:dyDescent="0.3">
      <c r="A16" s="199" t="s">
        <v>86</v>
      </c>
      <c r="B16" s="200"/>
      <c r="C16" s="200"/>
      <c r="D16" s="200"/>
      <c r="E16" s="200"/>
      <c r="F16" s="90">
        <f>SUM(F9:F15,F7)</f>
        <v>374.22</v>
      </c>
      <c r="G16" s="138"/>
      <c r="H16" s="120"/>
    </row>
    <row r="17" spans="1:8" s="59" customFormat="1" ht="13.5" thickBot="1" x14ac:dyDescent="0.3">
      <c r="A17" s="204" t="s">
        <v>90</v>
      </c>
      <c r="B17" s="205"/>
      <c r="C17" s="205"/>
      <c r="D17" s="205"/>
      <c r="E17" s="205"/>
      <c r="F17" s="206"/>
      <c r="G17" s="135"/>
      <c r="H17" s="120"/>
    </row>
    <row r="18" spans="1:8" s="46" customFormat="1" ht="13.5" customHeight="1" x14ac:dyDescent="0.2">
      <c r="A18" s="207" t="s">
        <v>87</v>
      </c>
      <c r="B18" s="208"/>
      <c r="C18" s="208"/>
      <c r="D18" s="208"/>
      <c r="E18" s="72">
        <v>0.45500000000000002</v>
      </c>
      <c r="F18" s="70">
        <f>F16*E18</f>
        <v>170.27010000000001</v>
      </c>
      <c r="G18" s="142"/>
      <c r="H18" s="121"/>
    </row>
    <row r="19" spans="1:8" s="46" customFormat="1" ht="13.5" customHeight="1" x14ac:dyDescent="0.2">
      <c r="A19" s="197" t="s">
        <v>88</v>
      </c>
      <c r="B19" s="198"/>
      <c r="C19" s="198"/>
      <c r="D19" s="198"/>
      <c r="E19" s="73">
        <v>0.3</v>
      </c>
      <c r="F19" s="66">
        <f>F16*E19</f>
        <v>112.26600000000001</v>
      </c>
      <c r="G19" s="143"/>
      <c r="H19" s="124"/>
    </row>
    <row r="20" spans="1:8" s="46" customFormat="1" ht="13.5" customHeight="1" x14ac:dyDescent="0.2">
      <c r="A20" s="197" t="s">
        <v>89</v>
      </c>
      <c r="B20" s="198"/>
      <c r="C20" s="198"/>
      <c r="D20" s="198"/>
      <c r="E20" s="73">
        <v>2.5000000000000001E-2</v>
      </c>
      <c r="F20" s="66">
        <f>F16*E20</f>
        <v>9.355500000000001</v>
      </c>
      <c r="G20" s="143"/>
      <c r="H20" s="124"/>
    </row>
    <row r="21" spans="1:8" s="46" customFormat="1" ht="13.5" customHeight="1" thickBot="1" x14ac:dyDescent="0.25">
      <c r="A21" s="197" t="s">
        <v>96</v>
      </c>
      <c r="B21" s="198"/>
      <c r="C21" s="198"/>
      <c r="D21" s="198"/>
      <c r="E21" s="73">
        <v>0.22</v>
      </c>
      <c r="F21" s="66">
        <f>F16*E21</f>
        <v>82.328400000000002</v>
      </c>
      <c r="G21" s="144"/>
      <c r="H21" s="125"/>
    </row>
    <row r="22" spans="1:8" s="46" customFormat="1" ht="13.5" customHeight="1" thickBot="1" x14ac:dyDescent="0.25">
      <c r="A22" s="215" t="s">
        <v>105</v>
      </c>
      <c r="B22" s="216"/>
      <c r="C22" s="216"/>
      <c r="D22" s="216"/>
      <c r="E22" s="216"/>
      <c r="F22" s="217"/>
      <c r="G22" s="136"/>
      <c r="H22" s="126"/>
    </row>
    <row r="23" spans="1:8" s="46" customFormat="1" ht="13.5" customHeight="1" x14ac:dyDescent="0.2">
      <c r="A23" s="218" t="s">
        <v>87</v>
      </c>
      <c r="B23" s="219"/>
      <c r="C23" s="219"/>
      <c r="D23" s="220"/>
      <c r="E23" s="71">
        <v>10.039999999999999</v>
      </c>
      <c r="F23" s="91">
        <f>F18*E23</f>
        <v>1709.511804</v>
      </c>
      <c r="G23" s="145">
        <v>0.69099999999999995</v>
      </c>
      <c r="H23" s="127">
        <f>G23*F23</f>
        <v>1181.2726565639998</v>
      </c>
    </row>
    <row r="24" spans="1:8" s="60" customFormat="1" ht="13.5" customHeight="1" x14ac:dyDescent="0.2">
      <c r="A24" s="209" t="s">
        <v>88</v>
      </c>
      <c r="B24" s="210"/>
      <c r="C24" s="210"/>
      <c r="D24" s="211"/>
      <c r="E24" s="67">
        <v>5.19</v>
      </c>
      <c r="F24" s="92">
        <f>F19*E24</f>
        <v>582.66054000000008</v>
      </c>
      <c r="G24" s="145">
        <v>1.298</v>
      </c>
      <c r="H24" s="127">
        <f>G24*F24</f>
        <v>756.29338092000012</v>
      </c>
    </row>
    <row r="25" spans="1:8" s="46" customFormat="1" ht="13.5" customHeight="1" x14ac:dyDescent="0.2">
      <c r="A25" s="209" t="s">
        <v>89</v>
      </c>
      <c r="B25" s="210"/>
      <c r="C25" s="210"/>
      <c r="D25" s="211"/>
      <c r="E25" s="67">
        <v>27.67</v>
      </c>
      <c r="F25" s="92">
        <f>F20*E25</f>
        <v>258.86668500000002</v>
      </c>
      <c r="G25" s="145">
        <v>0.66790000000000005</v>
      </c>
      <c r="H25" s="127">
        <f>G25*F25</f>
        <v>172.89705891150001</v>
      </c>
    </row>
    <row r="26" spans="1:8" s="46" customFormat="1" ht="13.5" customHeight="1" thickBot="1" x14ac:dyDescent="0.25">
      <c r="A26" s="224" t="s">
        <v>96</v>
      </c>
      <c r="B26" s="225"/>
      <c r="C26" s="225"/>
      <c r="D26" s="226"/>
      <c r="E26" s="93">
        <v>10.26</v>
      </c>
      <c r="F26" s="94">
        <f>F21*E26</f>
        <v>844.68938400000002</v>
      </c>
      <c r="G26" s="146">
        <v>0.3</v>
      </c>
      <c r="H26" s="127">
        <f>G26*F26</f>
        <v>253.40681519999998</v>
      </c>
    </row>
    <row r="27" spans="1:8" s="46" customFormat="1" ht="13.5" customHeight="1" thickBot="1" x14ac:dyDescent="0.25">
      <c r="A27" s="221" t="s">
        <v>106</v>
      </c>
      <c r="B27" s="222"/>
      <c r="C27" s="222"/>
      <c r="D27" s="222"/>
      <c r="E27" s="223"/>
      <c r="F27" s="95">
        <f>SUM(F23:F26)</f>
        <v>3395.7284129999998</v>
      </c>
      <c r="G27" s="147"/>
      <c r="H27" s="128">
        <f>SUM(H23:H26)</f>
        <v>2363.8699115955001</v>
      </c>
    </row>
    <row r="28" spans="1:8" s="46" customFormat="1" ht="13.5" customHeight="1" x14ac:dyDescent="0.2">
      <c r="A28" s="96"/>
      <c r="B28" s="97" t="s">
        <v>97</v>
      </c>
      <c r="C28" s="98" t="str">
        <f>C10</f>
        <v>п. 2.7</v>
      </c>
      <c r="D28" s="99" t="s">
        <v>99</v>
      </c>
      <c r="E28" s="100">
        <v>0.04</v>
      </c>
      <c r="F28" s="101">
        <f>F27*E28</f>
        <v>135.82913651999999</v>
      </c>
      <c r="G28" s="148"/>
      <c r="H28" s="129">
        <f>H27*E28</f>
        <v>94.554796463820011</v>
      </c>
    </row>
    <row r="29" spans="1:8" s="46" customFormat="1" ht="48.75" customHeight="1" thickBot="1" x14ac:dyDescent="0.25">
      <c r="A29" s="102"/>
      <c r="B29" s="103" t="s">
        <v>98</v>
      </c>
      <c r="C29" s="104" t="s">
        <v>108</v>
      </c>
      <c r="D29" s="105" t="s">
        <v>99</v>
      </c>
      <c r="E29" s="106">
        <v>0.04</v>
      </c>
      <c r="F29" s="107">
        <f>F27*E29</f>
        <v>135.82913651999999</v>
      </c>
      <c r="G29" s="149"/>
      <c r="H29" s="130">
        <f>H27*E29</f>
        <v>94.554796463820011</v>
      </c>
    </row>
    <row r="30" spans="1:8" s="46" customFormat="1" ht="27" customHeight="1" thickBot="1" x14ac:dyDescent="0.25">
      <c r="A30" s="215" t="s">
        <v>100</v>
      </c>
      <c r="B30" s="216"/>
      <c r="C30" s="216"/>
      <c r="D30" s="216"/>
      <c r="E30" s="216"/>
      <c r="F30" s="217"/>
      <c r="G30" s="156"/>
      <c r="H30" s="125"/>
    </row>
    <row r="31" spans="1:8" s="46" customFormat="1" ht="15.75" customHeight="1" x14ac:dyDescent="0.2">
      <c r="A31" s="218" t="s">
        <v>87</v>
      </c>
      <c r="B31" s="219"/>
      <c r="C31" s="219"/>
      <c r="D31" s="220"/>
      <c r="E31" s="111">
        <v>1.0509999999999999</v>
      </c>
      <c r="F31" s="112">
        <f>F23*E31</f>
        <v>1796.6969060039999</v>
      </c>
      <c r="G31" s="157">
        <v>0.69099999999999995</v>
      </c>
      <c r="H31" s="129">
        <f>G31*F31</f>
        <v>1241.5175620487637</v>
      </c>
    </row>
    <row r="32" spans="1:8" s="46" customFormat="1" ht="13.5" customHeight="1" x14ac:dyDescent="0.2">
      <c r="A32" s="209" t="s">
        <v>88</v>
      </c>
      <c r="B32" s="210"/>
      <c r="C32" s="210"/>
      <c r="D32" s="211"/>
      <c r="E32" s="73">
        <v>1.0509999999999999</v>
      </c>
      <c r="F32" s="66">
        <f>F24*E32</f>
        <v>612.37622754000006</v>
      </c>
      <c r="G32" s="158">
        <v>1.298</v>
      </c>
      <c r="H32" s="124">
        <f>G32*F32</f>
        <v>794.86434334692012</v>
      </c>
    </row>
    <row r="33" spans="1:8" s="46" customFormat="1" ht="13.5" customHeight="1" x14ac:dyDescent="0.2">
      <c r="A33" s="209" t="s">
        <v>89</v>
      </c>
      <c r="B33" s="210"/>
      <c r="C33" s="210"/>
      <c r="D33" s="211"/>
      <c r="E33" s="73">
        <v>1.0509999999999999</v>
      </c>
      <c r="F33" s="66">
        <f>F25*E33</f>
        <v>272.06888593500003</v>
      </c>
      <c r="G33" s="158">
        <v>0.66790000000000005</v>
      </c>
      <c r="H33" s="124">
        <f>G33*F33</f>
        <v>181.71480891598654</v>
      </c>
    </row>
    <row r="34" spans="1:8" s="46" customFormat="1" ht="27" customHeight="1" thickBot="1" x14ac:dyDescent="0.25">
      <c r="A34" s="224" t="s">
        <v>96</v>
      </c>
      <c r="B34" s="225"/>
      <c r="C34" s="225"/>
      <c r="D34" s="226"/>
      <c r="E34" s="113">
        <v>1.0509999999999999</v>
      </c>
      <c r="F34" s="114">
        <f>F26*E34</f>
        <v>887.76854258399999</v>
      </c>
      <c r="G34" s="159">
        <v>0.3</v>
      </c>
      <c r="H34" s="130">
        <f>G34*F34</f>
        <v>266.33056277520001</v>
      </c>
    </row>
    <row r="35" spans="1:8" s="46" customFormat="1" ht="13.5" customHeight="1" thickBot="1" x14ac:dyDescent="0.25">
      <c r="A35" s="227" t="s">
        <v>101</v>
      </c>
      <c r="B35" s="228"/>
      <c r="C35" s="228"/>
      <c r="D35" s="228"/>
      <c r="E35" s="229"/>
      <c r="F35" s="109">
        <f>SUM(F31:F34)</f>
        <v>3568.9105620629998</v>
      </c>
      <c r="G35" s="160"/>
      <c r="H35" s="161">
        <f>SUM(H31:H34)</f>
        <v>2484.4272770868706</v>
      </c>
    </row>
    <row r="36" spans="1:8" s="46" customFormat="1" ht="13.5" customHeight="1" thickBot="1" x14ac:dyDescent="0.25">
      <c r="A36" s="230" t="s">
        <v>77</v>
      </c>
      <c r="B36" s="231"/>
      <c r="C36" s="231"/>
      <c r="D36" s="231"/>
      <c r="E36" s="232"/>
      <c r="F36" s="110">
        <f>F35*0.2</f>
        <v>713.78211241259999</v>
      </c>
      <c r="G36" s="155"/>
      <c r="H36" s="152">
        <f>H35*0.2</f>
        <v>496.88545541737415</v>
      </c>
    </row>
    <row r="37" spans="1:8" s="46" customFormat="1" ht="33" customHeight="1" thickBot="1" x14ac:dyDescent="0.25">
      <c r="A37" s="212" t="s">
        <v>102</v>
      </c>
      <c r="B37" s="213"/>
      <c r="C37" s="213"/>
      <c r="D37" s="213"/>
      <c r="E37" s="214"/>
      <c r="F37" s="108">
        <f>SUM(F35:F36)</f>
        <v>4282.6926744756001</v>
      </c>
      <c r="G37" s="150"/>
      <c r="H37" s="154">
        <f>SUM(H35:H36)</f>
        <v>2981.3127325042447</v>
      </c>
    </row>
    <row r="38" spans="1:8" ht="12.75" customHeight="1" thickBot="1" x14ac:dyDescent="0.25">
      <c r="A38" s="96"/>
      <c r="B38" s="97" t="s">
        <v>97</v>
      </c>
      <c r="C38" s="98" t="str">
        <f>C28</f>
        <v>п. 2.7</v>
      </c>
      <c r="D38" s="99" t="s">
        <v>99</v>
      </c>
      <c r="E38" s="100">
        <v>0.04</v>
      </c>
      <c r="F38" s="101">
        <f>F37*E38</f>
        <v>171.307706979024</v>
      </c>
      <c r="G38" s="153"/>
      <c r="H38" s="126">
        <f>H37*E38</f>
        <v>119.25250930016979</v>
      </c>
    </row>
    <row r="39" spans="1:8" ht="39" customHeight="1" thickBot="1" x14ac:dyDescent="0.25">
      <c r="A39" s="102"/>
      <c r="B39" s="103" t="s">
        <v>98</v>
      </c>
      <c r="C39" s="104" t="s">
        <v>108</v>
      </c>
      <c r="D39" s="105" t="s">
        <v>99</v>
      </c>
      <c r="E39" s="106">
        <v>0.04</v>
      </c>
      <c r="F39" s="107">
        <f>F37*E39</f>
        <v>171.307706979024</v>
      </c>
      <c r="G39" s="151"/>
      <c r="H39" s="152">
        <f>H37*E39</f>
        <v>119.25250930016979</v>
      </c>
    </row>
    <row r="40" spans="1:8" ht="30" customHeight="1" thickBot="1" x14ac:dyDescent="0.25">
      <c r="A40" s="212" t="s">
        <v>111</v>
      </c>
      <c r="B40" s="213"/>
      <c r="C40" s="213"/>
      <c r="D40" s="213"/>
      <c r="E40" s="213"/>
      <c r="F40" s="213"/>
      <c r="G40" s="213"/>
      <c r="H40" s="163">
        <f t="shared" ref="H40" si="1">H37-H39</f>
        <v>2862.0602232040746</v>
      </c>
    </row>
    <row r="41" spans="1:8" ht="16.5" customHeight="1" thickBot="1" x14ac:dyDescent="0.25">
      <c r="A41" s="233" t="s">
        <v>112</v>
      </c>
      <c r="B41" s="234"/>
      <c r="C41" s="234"/>
      <c r="D41" s="234"/>
      <c r="E41" s="234"/>
      <c r="F41" s="234"/>
      <c r="G41" s="234"/>
      <c r="H41" s="162">
        <f t="shared" ref="H41" si="2">H40/1.2</f>
        <v>2385.0501860033955</v>
      </c>
    </row>
    <row r="42" spans="1:8" ht="16.5" customHeight="1" thickBot="1" x14ac:dyDescent="0.25">
      <c r="A42" s="212" t="s">
        <v>113</v>
      </c>
      <c r="B42" s="213"/>
      <c r="C42" s="213"/>
      <c r="D42" s="213"/>
      <c r="E42" s="213"/>
      <c r="F42" s="213"/>
      <c r="G42" s="235"/>
      <c r="H42" s="163">
        <f>H41*1000</f>
        <v>2385050.1860033954</v>
      </c>
    </row>
    <row r="43" spans="1:8" ht="15" x14ac:dyDescent="0.25">
      <c r="B43" s="47"/>
      <c r="C43" s="47"/>
      <c r="D43" s="47"/>
      <c r="E43" s="47"/>
      <c r="G43" s="41"/>
      <c r="H43" s="41"/>
    </row>
    <row r="44" spans="1:8" ht="15" x14ac:dyDescent="0.25">
      <c r="B44" s="47"/>
      <c r="C44" s="47"/>
      <c r="D44" s="47"/>
      <c r="E44" s="47"/>
      <c r="G44" s="41"/>
      <c r="H44" s="41"/>
    </row>
    <row r="45" spans="1:8" ht="15" customHeight="1" x14ac:dyDescent="0.25">
      <c r="B45" s="47"/>
      <c r="C45" s="47"/>
      <c r="D45" s="47"/>
      <c r="E45" s="47"/>
    </row>
    <row r="46" spans="1:8" s="132" customFormat="1" ht="60" customHeight="1" x14ac:dyDescent="0.2">
      <c r="A46" s="41"/>
      <c r="B46" s="131"/>
      <c r="C46" s="41"/>
      <c r="D46" s="41"/>
      <c r="E46" s="41"/>
      <c r="F46" s="77"/>
      <c r="G46" s="77"/>
      <c r="H46" s="77"/>
    </row>
    <row r="47" spans="1:8" ht="15" customHeight="1" x14ac:dyDescent="0.25">
      <c r="B47" s="47"/>
      <c r="C47" s="47"/>
      <c r="D47" s="47"/>
      <c r="E47" s="47"/>
    </row>
  </sheetData>
  <mergeCells count="28">
    <mergeCell ref="A40:G40"/>
    <mergeCell ref="A41:G41"/>
    <mergeCell ref="A42:G42"/>
    <mergeCell ref="A25:D25"/>
    <mergeCell ref="A24:D24"/>
    <mergeCell ref="A37:E37"/>
    <mergeCell ref="A22:F22"/>
    <mergeCell ref="A23:D23"/>
    <mergeCell ref="A27:E27"/>
    <mergeCell ref="A26:D26"/>
    <mergeCell ref="A30:F30"/>
    <mergeCell ref="A32:D32"/>
    <mergeCell ref="A35:E35"/>
    <mergeCell ref="A36:E36"/>
    <mergeCell ref="A33:D33"/>
    <mergeCell ref="A34:D34"/>
    <mergeCell ref="A31:D31"/>
    <mergeCell ref="A1:F1"/>
    <mergeCell ref="A3:F3"/>
    <mergeCell ref="A20:D20"/>
    <mergeCell ref="A21:D21"/>
    <mergeCell ref="A2:F2"/>
    <mergeCell ref="A7:E7"/>
    <mergeCell ref="A8:F8"/>
    <mergeCell ref="A16:E16"/>
    <mergeCell ref="A17:F17"/>
    <mergeCell ref="A18:D18"/>
    <mergeCell ref="A19:D19"/>
  </mergeCells>
  <pageMargins left="0.70866141732283472" right="0.70866141732283472" top="0.74803149606299213" bottom="0.74803149606299213" header="0.31496062992125984" footer="0.31496062992125984"/>
  <pageSetup paperSize="9" scale="74" firstPageNumber="2" orientation="portrait" useFirstPageNumber="1" r:id="rId1"/>
  <rowBreaks count="1" manualBreakCount="1">
    <brk id="2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2020-12-21T23:15:23Z</cp:lastPrinted>
  <dcterms:created xsi:type="dcterms:W3CDTF">2016-12-11T23:43:31Z</dcterms:created>
  <dcterms:modified xsi:type="dcterms:W3CDTF">2021-03-11T00:03:13Z</dcterms:modified>
</cp:coreProperties>
</file>