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ИНВЕСТ.ПОДГОТОВКА\Закупка 14407 АО КРЖС\"/>
    </mc:Choice>
  </mc:AlternateContent>
  <bookViews>
    <workbookView xWindow="0" yWindow="0" windowWidth="28800" windowHeight="12300" firstSheet="1" activeTab="1"/>
  </bookViews>
  <sheets>
    <sheet name="Т " sheetId="1" state="hidden" r:id="rId1"/>
    <sheet name="МРСК" sheetId="2" r:id="rId2"/>
  </sheets>
  <externalReferences>
    <externalReference r:id="rId3"/>
    <externalReference r:id="rId4"/>
    <externalReference r:id="rId5"/>
  </externalReferences>
  <definedNames>
    <definedName name="GS" localSheetId="0">#REF!</definedName>
    <definedName name="GS">#REF!</definedName>
    <definedName name="Language">[1]Финплан!$J$1</definedName>
    <definedName name="_xlnm.Print_Titles" localSheetId="0">'Т '!$13:$13</definedName>
    <definedName name="ИТ" localSheetId="0">[2]мсн!#REF!</definedName>
    <definedName name="ИТ">[2]мсн!#REF!</definedName>
    <definedName name="ллл" localSheetId="0">[2]мсн!#REF!</definedName>
    <definedName name="ллл">[2]мсн!#REF!</definedName>
    <definedName name="_xlnm.Print_Area" localSheetId="1">МРСК!$A$2:$G$57</definedName>
    <definedName name="_xlnm.Print_Area" localSheetId="0">'Т '!$A$1:$I$66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 localSheetId="0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F8" i="2" l="1"/>
  <c r="F7" i="2" l="1"/>
  <c r="F9" i="2" s="1"/>
  <c r="C36" i="2" l="1"/>
  <c r="D23" i="2" l="1"/>
  <c r="F23" i="2" s="1"/>
  <c r="D22" i="2"/>
  <c r="F22" i="2" s="1"/>
  <c r="D21" i="2"/>
  <c r="F21" i="2" s="1"/>
  <c r="D20" i="2"/>
  <c r="F20" i="2" s="1"/>
  <c r="D19" i="2"/>
  <c r="F19" i="2" s="1"/>
  <c r="D18" i="2"/>
  <c r="F18" i="2" s="1"/>
  <c r="D17" i="2"/>
  <c r="F17" i="2" s="1"/>
  <c r="D16" i="2"/>
  <c r="F16" i="2" s="1"/>
  <c r="D15" i="2"/>
  <c r="F15" i="2" s="1"/>
  <c r="D14" i="2"/>
  <c r="F14" i="2" s="1"/>
  <c r="D13" i="2"/>
  <c r="F13" i="2" s="1"/>
  <c r="D12" i="2"/>
  <c r="F12" i="2" s="1"/>
  <c r="D11" i="2"/>
  <c r="F11" i="2" s="1"/>
  <c r="E32" i="1"/>
  <c r="F24" i="2" l="1"/>
  <c r="H64" i="1"/>
  <c r="H62" i="1"/>
  <c r="H61" i="1"/>
  <c r="H59" i="1"/>
  <c r="F29" i="2" l="1"/>
  <c r="F34" i="2" s="1"/>
  <c r="V34" i="2" s="1"/>
  <c r="F27" i="2"/>
  <c r="F32" i="2" s="1"/>
  <c r="V32" i="2" s="1"/>
  <c r="F28" i="2"/>
  <c r="F33" i="2" s="1"/>
  <c r="V33" i="2" s="1"/>
  <c r="V41" i="2" s="1"/>
  <c r="F26" i="2"/>
  <c r="F31" i="2" s="1"/>
  <c r="V31" i="2" s="1"/>
  <c r="V39" i="2" s="1"/>
  <c r="E30" i="1"/>
  <c r="V40" i="2" l="1"/>
  <c r="V35" i="2"/>
  <c r="F41" i="2"/>
  <c r="F40" i="2"/>
  <c r="F39" i="2"/>
  <c r="F35" i="2"/>
  <c r="D39" i="1"/>
  <c r="E15" i="1"/>
  <c r="E50" i="1"/>
  <c r="H50" i="1" s="1"/>
  <c r="G36" i="1"/>
  <c r="G37" i="1" s="1"/>
  <c r="V36" i="2" l="1"/>
  <c r="V37" i="2"/>
  <c r="F37" i="2"/>
  <c r="F36" i="2"/>
  <c r="E31" i="1"/>
  <c r="E53" i="1" s="1"/>
  <c r="V43" i="2" l="1"/>
  <c r="V42" i="2"/>
  <c r="F43" i="2"/>
  <c r="F42" i="2"/>
  <c r="G44" i="1"/>
  <c r="F44" i="1"/>
  <c r="E44" i="1"/>
  <c r="D44" i="1"/>
  <c r="G33" i="1"/>
  <c r="G25" i="1"/>
  <c r="G28" i="1" s="1"/>
  <c r="H24" i="1"/>
  <c r="H22" i="1"/>
  <c r="H20" i="1"/>
  <c r="H18" i="1"/>
  <c r="V44" i="2" l="1"/>
  <c r="F44" i="2"/>
  <c r="F45" i="2" s="1"/>
  <c r="F46" i="2" s="1"/>
  <c r="H44" i="1"/>
  <c r="H32" i="1"/>
  <c r="G34" i="1"/>
  <c r="V45" i="2" l="1"/>
  <c r="V46" i="2" s="1"/>
  <c r="F48" i="2"/>
  <c r="F47" i="2"/>
  <c r="F15" i="1"/>
  <c r="V48" i="2" l="1"/>
  <c r="V49" i="2" s="1"/>
  <c r="V50" i="2" s="1"/>
  <c r="V51" i="2" s="1"/>
  <c r="V47" i="2"/>
  <c r="F16" i="1"/>
  <c r="F25" i="1" s="1"/>
  <c r="F28" i="1" s="1"/>
  <c r="F34" i="1" s="1"/>
  <c r="F41" i="1" s="1"/>
  <c r="F46" i="1" l="1"/>
  <c r="F47" i="1" s="1"/>
  <c r="F48" i="1" s="1"/>
  <c r="F51" i="1" s="1"/>
  <c r="H15" i="1"/>
  <c r="E16" i="1"/>
  <c r="H30" i="1"/>
  <c r="H51" i="1" l="1"/>
  <c r="F54" i="1"/>
  <c r="F55" i="1" s="1"/>
  <c r="F57" i="1" s="1"/>
  <c r="F60" i="1" s="1"/>
  <c r="F65" i="1" s="1"/>
  <c r="F66" i="1" s="1"/>
  <c r="E25" i="1"/>
  <c r="E28" i="1" s="1"/>
  <c r="E49" i="1" s="1"/>
  <c r="H16" i="1"/>
  <c r="H25" i="1" s="1"/>
  <c r="H36" i="1"/>
  <c r="D40" i="1"/>
  <c r="H39" i="1"/>
  <c r="H49" i="1" l="1"/>
  <c r="E54" i="1"/>
  <c r="E55" i="1" s="1"/>
  <c r="E57" i="1" s="1"/>
  <c r="H31" i="1"/>
  <c r="E33" i="1"/>
  <c r="H40" i="1"/>
  <c r="D41" i="1"/>
  <c r="D46" i="1" s="1"/>
  <c r="E60" i="1" l="1"/>
  <c r="E65" i="1" s="1"/>
  <c r="E66" i="1" s="1"/>
  <c r="H33" i="1"/>
  <c r="H28" i="1" s="1"/>
  <c r="E34" i="1"/>
  <c r="E41" i="1" l="1"/>
  <c r="E46" i="1" s="1"/>
  <c r="H34" i="1"/>
  <c r="D47" i="1"/>
  <c r="D48" i="1" l="1"/>
  <c r="D52" i="1" s="1"/>
  <c r="G41" i="1" l="1"/>
  <c r="G46" i="1" s="1"/>
  <c r="H37" i="1"/>
  <c r="D54" i="1"/>
  <c r="D55" i="1" s="1"/>
  <c r="H52" i="1"/>
  <c r="E47" i="1"/>
  <c r="H41" i="1" l="1"/>
  <c r="D57" i="1"/>
  <c r="D60" i="1" s="1"/>
  <c r="E48" i="1"/>
  <c r="G47" i="1" l="1"/>
  <c r="H46" i="1"/>
  <c r="G48" i="1" l="1"/>
  <c r="G53" i="1" s="1"/>
  <c r="H47" i="1"/>
  <c r="H48" i="1" s="1"/>
  <c r="D65" i="1"/>
  <c r="D66" i="1" s="1"/>
  <c r="G54" i="1" l="1"/>
  <c r="G55" i="1" s="1"/>
  <c r="H53" i="1"/>
  <c r="H54" i="1" s="1"/>
  <c r="G57" i="1" l="1"/>
  <c r="G60" i="1" s="1"/>
  <c r="H60" i="1" s="1"/>
  <c r="H55" i="1"/>
  <c r="H57" i="1" l="1"/>
  <c r="G65" i="1" l="1"/>
  <c r="G66" i="1" s="1"/>
  <c r="H63" i="1"/>
  <c r="H66" i="1" l="1"/>
  <c r="H65" i="1"/>
</calcChain>
</file>

<file path=xl/sharedStrings.xml><?xml version="1.0" encoding="utf-8"?>
<sst xmlns="http://schemas.openxmlformats.org/spreadsheetml/2006/main" count="165" uniqueCount="133">
  <si>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</si>
  <si>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</si>
  <si>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</si>
  <si>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</si>
  <si>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ПИР</t>
  </si>
  <si>
    <t>СМР</t>
  </si>
  <si>
    <t>оборудования, мебели, инвентаря</t>
  </si>
  <si>
    <t>прочих</t>
  </si>
  <si>
    <t>Глава 2. Основные объекты строительства</t>
  </si>
  <si>
    <t>Расчет по  МРСК</t>
  </si>
  <si>
    <t xml:space="preserve">Замена силовых трансформаторов </t>
  </si>
  <si>
    <t>Итого по Главе 2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</si>
  <si>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</si>
  <si>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</si>
  <si>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</si>
  <si>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</si>
  <si>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канализации,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</si>
  <si>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</si>
  <si>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</si>
  <si>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</si>
  <si>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</si>
  <si>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</si>
  <si>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</si>
  <si>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</si>
  <si>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</si>
  <si>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Расчет по МРСК</t>
  </si>
  <si>
    <t xml:space="preserve">Пусконаладочные работы </t>
  </si>
  <si>
    <t>Прочие за исключением ПИР и службы заказчика</t>
  </si>
  <si>
    <t>ЛСР 09-01-01</t>
  </si>
  <si>
    <t>Такелажные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</si>
  <si>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</si>
  <si>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</si>
  <si>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</si>
  <si>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Затраты на содержание службы заказчика-застройщика</t>
  </si>
  <si>
    <t>Итого по Главе 10</t>
  </si>
  <si>
    <t>Глава 12. Публичный технологический и ценовой аудит, проектные и изыскательские работы</t>
  </si>
  <si>
    <t>Итого по Главе 12</t>
  </si>
  <si>
    <t>Итого по Главам 1-12</t>
  </si>
  <si>
    <t>Непредвиденные затраты</t>
  </si>
  <si>
    <t>учтены в расчете по МРСК</t>
  </si>
  <si>
    <t>Непредвиденные работы и затраты</t>
  </si>
  <si>
    <t>Итого Непредвиденные затраты</t>
  </si>
  <si>
    <t>Налоги и обязательные платежи</t>
  </si>
  <si>
    <t>Итого Налоги</t>
  </si>
  <si>
    <t/>
  </si>
  <si>
    <t xml:space="preserve">Строительно-монтажные работы </t>
  </si>
  <si>
    <t>ПНР</t>
  </si>
  <si>
    <t xml:space="preserve">Оборудование </t>
  </si>
  <si>
    <t xml:space="preserve">Прочие </t>
  </si>
  <si>
    <t xml:space="preserve"> </t>
  </si>
  <si>
    <t>d+1</t>
  </si>
  <si>
    <t>ВСЕГО стоимость объекта в прогнозных ценах с НДС</t>
  </si>
  <si>
    <t>Разработка РД</t>
  </si>
  <si>
    <t>№ п.п.</t>
  </si>
  <si>
    <t>Наименование</t>
  </si>
  <si>
    <t>Обоснование</t>
  </si>
  <si>
    <t>Объем</t>
  </si>
  <si>
    <t>3% - непредвиденные затраты (при согласовании с заказчиком до 10%)</t>
  </si>
  <si>
    <t>Реконструкция ПС 35/6 кВ Известковая с заменой силовых трансформаторов 2*4 МВА на 2*6.3МВА</t>
  </si>
  <si>
    <t>Справочно стоимость объекта в прогнозных ценах без НДС, млн. руб.</t>
  </si>
  <si>
    <t>d+2</t>
  </si>
  <si>
    <t>d+3</t>
  </si>
  <si>
    <t>d+4</t>
  </si>
  <si>
    <t>Справочно стоимость объекта в прогнозных ценах без НДС, тыс. руб.</t>
  </si>
  <si>
    <t>Сметный расчет стоимости реализации инвестиционного проекта</t>
  </si>
  <si>
    <t>Составлен в базовых ценах  2001 года и в прогнозном уровне цен на 2019 год</t>
  </si>
  <si>
    <t>d</t>
  </si>
  <si>
    <t>1,05</t>
  </si>
  <si>
    <t>1,044</t>
  </si>
  <si>
    <t>1,042</t>
  </si>
  <si>
    <t>1,043</t>
  </si>
  <si>
    <t>d+5</t>
  </si>
  <si>
    <t xml:space="preserve">Итого в текущих ценах на 4 кв 2018 года </t>
  </si>
  <si>
    <t xml:space="preserve">Всего по объекту в ценах на 01.01.2019 год с НДС </t>
  </si>
  <si>
    <t>НЗС. ФАКТ освоения на 01.01.2019</t>
  </si>
  <si>
    <t>ОСТАТОК освоения на 01.01.2019</t>
  </si>
  <si>
    <t>Письмо Минстроя РФ №45824-ДВ/09 от 15.11.2018</t>
  </si>
  <si>
    <t>НДС 20%</t>
  </si>
  <si>
    <t>Сметная стоимость, тыс. руб.</t>
  </si>
  <si>
    <t>Общая сметная стоимость, тыс. руб.</t>
  </si>
  <si>
    <t>Всего в базовом уровне цен 2001 года с НДС</t>
  </si>
  <si>
    <t>Прил.2, п.77</t>
  </si>
  <si>
    <t>К=1,09 - коэффициент,  учитывающий регионально-климатические условия осуществления объектов энергетического строительства</t>
  </si>
  <si>
    <t>Цена за ед. объема,  тыс.руб.</t>
  </si>
  <si>
    <t>Стоимость, тыс.руб.</t>
  </si>
  <si>
    <t>Дополнительные начисления и коэффициенты:</t>
  </si>
  <si>
    <t>Итого:</t>
  </si>
  <si>
    <t>Строительно-монтажные работы</t>
  </si>
  <si>
    <t>Оборудование, приспособления и производственный инвентарь</t>
  </si>
  <si>
    <t>Пусконаладочные работы</t>
  </si>
  <si>
    <t>Составляющие стоимости строительства (согласно прил.5):</t>
  </si>
  <si>
    <t>1,5% - благоустройство;</t>
  </si>
  <si>
    <t>Прочие затраты (без ПИР)</t>
  </si>
  <si>
    <r>
      <rPr>
        <sz val="9"/>
        <color theme="1"/>
        <rFont val="Calibri"/>
        <family val="2"/>
        <charset val="204"/>
      </rPr>
      <t>→</t>
    </r>
    <r>
      <rPr>
        <sz val="9"/>
        <color theme="1"/>
        <rFont val="Calibri"/>
        <family val="2"/>
        <charset val="204"/>
        <scheme val="minor"/>
      </rPr>
      <t>"Индекс-дефлятор инвестиций" (базовый) для ТПиР, новое строительство (в том числе: СМР, ПНР), НИР и опытно-конструкторские работы</t>
    </r>
  </si>
  <si>
    <r>
      <rPr>
        <sz val="9"/>
        <color theme="1"/>
        <rFont val="Calibri"/>
        <family val="2"/>
        <charset val="204"/>
      </rPr>
      <t>→</t>
    </r>
    <r>
      <rPr>
        <sz val="9"/>
        <color theme="1"/>
        <rFont val="Calibri"/>
        <family val="2"/>
        <charset val="204"/>
        <scheme val="minor"/>
      </rPr>
      <t xml:space="preserve">"Индекс инвестиции (ИПЦ)" (базовый) для </t>
    </r>
    <r>
      <rPr>
        <b/>
        <i/>
        <sz val="9"/>
        <color theme="1"/>
        <rFont val="Calibri"/>
        <family val="2"/>
        <charset val="204"/>
        <scheme val="minor"/>
      </rPr>
      <t>ПИР (в части нового строительства) и НИОКР</t>
    </r>
  </si>
  <si>
    <t>табл. 2</t>
  </si>
  <si>
    <t>2,5-3,3% - временные здания и сооружения (при реконструкции и расширении применяется коэффициент 0,8);</t>
  </si>
  <si>
    <t>5,0-8,0% - прочие работы и затраты;</t>
  </si>
  <si>
    <t>К=1,018 - Строительство ВЛ вблизи объектов, находящихся под высоким напряжением, в том числе в охранной зоне действующей воздушной линии электропередачи</t>
  </si>
  <si>
    <t>К=1,043 - Строительство ВЛ в горных условиях</t>
  </si>
  <si>
    <t>К=1,013 - Строительство ВЛ в условиях городской и промышленной застройки</t>
  </si>
  <si>
    <t>К=1,053 - Строительство ВЛ на болотистых трассах</t>
  </si>
  <si>
    <t>К=1,028 - Строительство ВЛ в распутицу, в пойме рек</t>
  </si>
  <si>
    <t>К=1,012 - Строительство ВЛ в скальных грунтах</t>
  </si>
  <si>
    <t>табл. 4</t>
  </si>
  <si>
    <t>п. 2.7</t>
  </si>
  <si>
    <t>Прочие затраты</t>
  </si>
  <si>
    <t>в т.ч. проектно-изыскательские работы</t>
  </si>
  <si>
    <t>п.3.3</t>
  </si>
  <si>
    <t>в т.ч.содержание службы заказчика</t>
  </si>
  <si>
    <t xml:space="preserve">Параметры индексов-дефляторов  (Приложение 1.1 к Единым сценарным условиям Группы РусГидро на 2019-2044гг для формирования инвестиционных программ на 2019-2044 годы (Письмо ПАО РусГидро от 12.12.18 №7285.35):                                                                                                                          </t>
  </si>
  <si>
    <t>реализация в 2020 г.</t>
  </si>
  <si>
    <t>реализация в 2019 г.</t>
  </si>
  <si>
    <t>4 %</t>
  </si>
  <si>
    <t>2</t>
  </si>
  <si>
    <t>ВЛ 10 кВ одноцепная, провод СИП, 70 мм2, ж/б опоры, 1 км (применительно)</t>
  </si>
  <si>
    <t xml:space="preserve">табл. 7 </t>
  </si>
  <si>
    <t xml:space="preserve">Реклоузел на ВЛ 6-10 кВ PBA/TEL-10-12,5/630,  1 шт. </t>
  </si>
  <si>
    <t>Коэффициент (приведение стоимости работ и оборудования в соответствие реальным затратам)</t>
  </si>
  <si>
    <t>Объект: Строительство 2 ВЛ 10 кВ от ЛЭП 10 кВ фидеров 10 кВ № 12 и № 5 ПС 110/35/10 кВ Камень-Рыболов до двух проектируемых ТП 10/0,4 кВ в Ханкайском районе, заявитель "АО Корпорация развития жилищного строительства" , протяженностью 0,47 км</t>
  </si>
  <si>
    <t>С учётом индексов Минстроя на 3 кв. 2020:</t>
  </si>
  <si>
    <t>Итого в ценах 3 кв 2020 г.</t>
  </si>
  <si>
    <t>Итого с учётом индексов-дефляторов  на 2021 г. :</t>
  </si>
  <si>
    <t xml:space="preserve">Итого в прогнозных ценах 2021 года </t>
  </si>
  <si>
    <t>ВСЕГО по расчету в прогнозных ценах 2021 года с НДС</t>
  </si>
  <si>
    <t>4 - 9% - проектно-изыскательские работы и авторский надзор;</t>
  </si>
  <si>
    <t>4 % - содержание службы заказчика-застройщика, строительный контроль;</t>
  </si>
  <si>
    <t>6 %</t>
  </si>
  <si>
    <t>Методика по Приказу Минстроя РФ от 04.08.2020 № 421/пр</t>
  </si>
  <si>
    <t xml:space="preserve">Итого на выполнение работ (за вычетом затрат на содержание службы заказчика) </t>
  </si>
  <si>
    <t xml:space="preserve">Итого на выполнение работ (за вычетом затрат на содержание службы заказчика) без НДС </t>
  </si>
  <si>
    <t xml:space="preserve">Итого на выполнение работ (за вычетом затрат на содержание службы заказчика) без НДС, руб. </t>
  </si>
  <si>
    <t xml:space="preserve">*- в том числе оплата компенсационной стоимости за снос зеленых насаждений и прочих разрешительных документов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</si>
</sst>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0.0"/>
    <numFmt numFmtId="170" formatCode="#,##0_);[Red]\(#,##0\)"/>
    <numFmt numFmtId="171" formatCode="_-* #,##0.00_р_-;\-* #,##0.00_р_-;_-* &quot;-&quot;??_р_-;_-@_-"/>
    <numFmt numFmtId="172" formatCode="&quot;$&quot;#,##0_);[Red]\(&quot;$&quot;#,##0\)"/>
    <numFmt numFmtId="173" formatCode="_(&quot;$&quot;* #,##0.00_);_(&quot;$&quot;* \(#,##0.00\);_(&quot;$&quot;* &quot;-&quot;??_);_(@_)"/>
    <numFmt numFmtId="174" formatCode="#,##0_);\(#,##0\)"/>
    <numFmt numFmtId="175" formatCode="[&lt;=9999999]###\-####;\+#_ \(###\)\ ###\-####"/>
    <numFmt numFmtId="176" formatCode="#,##0_ ;\-#,##0\ "/>
    <numFmt numFmtId="177" formatCode="_-* #,##0.00\ _р_._-;\-* #,##0.00\ _р_._-;_-* &quot;-&quot;??\ _р_._-;_-@_-"/>
    <numFmt numFmtId="178" formatCode="#,##0.0000000"/>
    <numFmt numFmtId="179" formatCode="#,##0.0"/>
  </numFmts>
  <fonts count="7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</font>
    <font>
      <b/>
      <i/>
      <sz val="9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82">
    <xf numFmtId="0" fontId="0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70" fontId="9" fillId="0" borderId="0">
      <alignment vertical="top"/>
    </xf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170" fontId="9" fillId="0" borderId="0">
      <alignment vertical="top"/>
    </xf>
    <xf numFmtId="0" fontId="8" fillId="0" borderId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8" borderId="0" applyNumberFormat="0" applyBorder="0" applyAlignment="0" applyProtection="0"/>
    <xf numFmtId="0" fontId="10" fillId="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2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170" fontId="12" fillId="23" borderId="0">
      <alignment vertical="top"/>
    </xf>
    <xf numFmtId="38" fontId="13" fillId="0" borderId="0" applyFont="0" applyFill="0" applyBorder="0" applyAlignment="0" applyProtection="0"/>
    <xf numFmtId="171" fontId="14" fillId="0" borderId="0" applyFont="0" applyFill="0" applyBorder="0" applyAlignment="0" applyProtection="0"/>
    <xf numFmtId="172" fontId="13" fillId="0" borderId="0" applyFont="0" applyFill="0" applyBorder="0" applyAlignment="0" applyProtection="0"/>
    <xf numFmtId="173" fontId="14" fillId="0" borderId="0" applyFont="0" applyFill="0" applyBorder="0" applyAlignment="0" applyProtection="0"/>
    <xf numFmtId="14" fontId="15" fillId="0" borderId="0">
      <alignment vertical="top"/>
    </xf>
    <xf numFmtId="170" fontId="16" fillId="0" borderId="0">
      <alignment vertical="top"/>
    </xf>
    <xf numFmtId="0" fontId="17" fillId="0" borderId="0">
      <alignment vertical="top"/>
    </xf>
    <xf numFmtId="170" fontId="18" fillId="0" borderId="0">
      <alignment vertical="top"/>
    </xf>
    <xf numFmtId="174" fontId="12" fillId="0" borderId="0">
      <alignment vertical="top"/>
    </xf>
    <xf numFmtId="0" fontId="19" fillId="0" borderId="0"/>
    <xf numFmtId="0" fontId="20" fillId="0" borderId="0">
      <alignment horizontal="left" vertical="top"/>
    </xf>
    <xf numFmtId="170" fontId="21" fillId="24" borderId="0">
      <alignment horizontal="right" vertical="top"/>
    </xf>
    <xf numFmtId="0" fontId="14" fillId="0" borderId="0"/>
    <xf numFmtId="0" fontId="14" fillId="0" borderId="0"/>
    <xf numFmtId="0" fontId="22" fillId="25" borderId="0"/>
    <xf numFmtId="175" fontId="15" fillId="0" borderId="0">
      <alignment vertical="top"/>
    </xf>
    <xf numFmtId="0" fontId="3" fillId="0" borderId="2">
      <alignment horizontal="center"/>
    </xf>
    <xf numFmtId="0" fontId="2" fillId="0" borderId="0">
      <alignment vertical="top"/>
    </xf>
    <xf numFmtId="0" fontId="11" fillId="26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1" borderId="0" applyNumberFormat="0" applyBorder="0" applyAlignment="0" applyProtection="0"/>
    <xf numFmtId="0" fontId="11" fillId="29" borderId="0" applyNumberFormat="0" applyBorder="0" applyAlignment="0" applyProtection="0"/>
    <xf numFmtId="0" fontId="11" fillId="29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3" fillId="0" borderId="2">
      <alignment horizontal="center"/>
    </xf>
    <xf numFmtId="0" fontId="3" fillId="0" borderId="0">
      <alignment vertical="top"/>
    </xf>
    <xf numFmtId="0" fontId="24" fillId="14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5" fillId="14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166" fontId="2" fillId="0" borderId="0" applyFont="0" applyFill="0" applyBorder="0" applyAlignment="0" applyProtection="0"/>
    <xf numFmtId="0" fontId="26" fillId="0" borderId="0" applyBorder="0">
      <alignment horizontal="center" vertical="center" wrapText="1"/>
    </xf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9" fillId="0" borderId="13" applyNumberFormat="0" applyFill="0" applyAlignment="0" applyProtection="0"/>
    <xf numFmtId="0" fontId="30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3" fillId="0" borderId="16" applyBorder="0">
      <alignment horizontal="center" vertical="center" wrapText="1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0" fontId="2" fillId="0" borderId="0"/>
    <xf numFmtId="0" fontId="35" fillId="0" borderId="17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" fillId="0" borderId="2">
      <alignment horizontal="center" wrapText="1"/>
    </xf>
    <xf numFmtId="0" fontId="2" fillId="0" borderId="0">
      <alignment vertical="top"/>
    </xf>
    <xf numFmtId="0" fontId="2" fillId="0" borderId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42" fillId="0" borderId="0"/>
    <xf numFmtId="0" fontId="2" fillId="0" borderId="0"/>
    <xf numFmtId="0" fontId="43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44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4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0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6" fillId="0" borderId="0"/>
    <xf numFmtId="0" fontId="40" fillId="0" borderId="0"/>
    <xf numFmtId="0" fontId="2" fillId="0" borderId="0"/>
    <xf numFmtId="0" fontId="14" fillId="0" borderId="0"/>
    <xf numFmtId="0" fontId="2" fillId="0" borderId="0"/>
    <xf numFmtId="0" fontId="40" fillId="0" borderId="0"/>
    <xf numFmtId="0" fontId="2" fillId="0" borderId="0"/>
    <xf numFmtId="0" fontId="46" fillId="0" borderId="0"/>
    <xf numFmtId="0" fontId="10" fillId="0" borderId="0"/>
    <xf numFmtId="0" fontId="6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10" fillId="0" borderId="0"/>
    <xf numFmtId="0" fontId="14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41" fillId="0" borderId="0"/>
    <xf numFmtId="0" fontId="10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" fillId="0" borderId="0"/>
    <xf numFmtId="0" fontId="3" fillId="0" borderId="2">
      <alignment horizontal="center" wrapText="1"/>
    </xf>
    <xf numFmtId="0" fontId="14" fillId="0" borderId="2" applyBorder="0" applyAlignment="0">
      <alignment horizontal="center" wrapText="1"/>
    </xf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6" fillId="10" borderId="20" applyNumberFormat="0" applyFont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49" fillId="10" borderId="20" applyNumberFormat="0" applyFont="0" applyAlignment="0" applyProtection="0"/>
    <xf numFmtId="0" fontId="10" fillId="10" borderId="20" applyNumberFormat="0" applyFont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">
      <alignment horizontal="center"/>
    </xf>
    <xf numFmtId="0" fontId="2" fillId="0" borderId="0"/>
    <xf numFmtId="0" fontId="3" fillId="0" borderId="2">
      <alignment horizontal="center" wrapText="1"/>
    </xf>
    <xf numFmtId="0" fontId="2" fillId="0" borderId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2" fillId="0" borderId="0"/>
    <xf numFmtId="170" fontId="9" fillId="0" borderId="0">
      <alignment vertical="top"/>
    </xf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0" borderId="0">
      <alignment horizontal="center"/>
    </xf>
    <xf numFmtId="165" fontId="2" fillId="0" borderId="0" applyFont="0" applyFill="0" applyBorder="0" applyAlignment="0" applyProtection="0"/>
    <xf numFmtId="40" fontId="1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6" fontId="14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4" fontId="34" fillId="33" borderId="0" applyBorder="0">
      <alignment horizontal="right"/>
    </xf>
    <xf numFmtId="0" fontId="3" fillId="0" borderId="0">
      <alignment horizontal="left" vertical="top"/>
    </xf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2" fillId="0" borderId="0"/>
    <xf numFmtId="0" fontId="3" fillId="0" borderId="0"/>
  </cellStyleXfs>
  <cellXfs count="235">
    <xf numFmtId="0" fontId="0" fillId="0" borderId="0" xfId="0"/>
    <xf numFmtId="0" fontId="3" fillId="0" borderId="0" xfId="1" applyFont="1" applyAlignment="1">
      <alignment horizontal="center" vertical="top"/>
    </xf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right" vertical="top"/>
    </xf>
    <xf numFmtId="0" fontId="3" fillId="0" borderId="0" xfId="1" applyFont="1" applyAlignment="1">
      <alignment horizontal="center" vertical="center"/>
    </xf>
    <xf numFmtId="0" fontId="2" fillId="0" borderId="0" xfId="1" applyFont="1"/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4" fillId="0" borderId="0" xfId="1" applyNumberFormat="1" applyFont="1" applyAlignment="1">
      <alignment horizontal="left" vertical="top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top" wrapText="1"/>
    </xf>
    <xf numFmtId="49" fontId="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/>
    </xf>
    <xf numFmtId="0" fontId="3" fillId="0" borderId="2" xfId="1" applyFont="1" applyBorder="1" applyAlignment="1">
      <alignment horizontal="center" vertical="top"/>
    </xf>
    <xf numFmtId="49" fontId="3" fillId="0" borderId="2" xfId="1" applyNumberFormat="1" applyFont="1" applyBorder="1" applyAlignment="1">
      <alignment horizontal="left" vertical="top"/>
    </xf>
    <xf numFmtId="0" fontId="3" fillId="0" borderId="2" xfId="1" applyFont="1" applyBorder="1" applyAlignment="1">
      <alignment horizontal="right" vertical="top"/>
    </xf>
    <xf numFmtId="0" fontId="3" fillId="0" borderId="2" xfId="2" applyFont="1" applyBorder="1" applyAlignment="1">
      <alignment horizontal="left" vertical="top" wrapText="1"/>
    </xf>
    <xf numFmtId="0" fontId="3" fillId="0" borderId="2" xfId="2" applyFont="1" applyBorder="1" applyAlignment="1">
      <alignment horizontal="right" vertical="top" wrapText="1"/>
    </xf>
    <xf numFmtId="4" fontId="3" fillId="2" borderId="2" xfId="2" applyNumberFormat="1" applyFont="1" applyFill="1" applyBorder="1" applyAlignment="1">
      <alignment horizontal="right" vertical="top" wrapText="1"/>
    </xf>
    <xf numFmtId="0" fontId="4" fillId="3" borderId="2" xfId="1" applyFont="1" applyFill="1" applyBorder="1" applyAlignment="1">
      <alignment horizontal="center" vertical="top" wrapText="1"/>
    </xf>
    <xf numFmtId="49" fontId="4" fillId="3" borderId="2" xfId="1" applyNumberFormat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4" fontId="4" fillId="3" borderId="2" xfId="1" applyNumberFormat="1" applyFont="1" applyFill="1" applyBorder="1" applyAlignment="1">
      <alignment horizontal="right" vertical="top" wrapText="1"/>
    </xf>
    <xf numFmtId="49" fontId="4" fillId="4" borderId="2" xfId="2" applyNumberFormat="1" applyFont="1" applyFill="1" applyBorder="1" applyAlignment="1">
      <alignment horizontal="left" vertical="top"/>
    </xf>
    <xf numFmtId="4" fontId="4" fillId="4" borderId="2" xfId="2" applyNumberFormat="1" applyFont="1" applyFill="1" applyBorder="1" applyAlignment="1">
      <alignment horizontal="right" vertical="top"/>
    </xf>
    <xf numFmtId="0" fontId="4" fillId="0" borderId="0" xfId="2" applyFont="1"/>
    <xf numFmtId="49" fontId="4" fillId="4" borderId="2" xfId="1" applyNumberFormat="1" applyFont="1" applyFill="1" applyBorder="1" applyAlignment="1">
      <alignment horizontal="left" vertical="top"/>
    </xf>
    <xf numFmtId="0" fontId="4" fillId="4" borderId="0" xfId="2" applyFont="1" applyFill="1"/>
    <xf numFmtId="4" fontId="4" fillId="0" borderId="0" xfId="2" applyNumberFormat="1" applyFont="1"/>
    <xf numFmtId="0" fontId="4" fillId="4" borderId="2" xfId="2" applyFont="1" applyFill="1" applyBorder="1" applyAlignment="1">
      <alignment horizontal="center" vertical="top"/>
    </xf>
    <xf numFmtId="4" fontId="4" fillId="3" borderId="2" xfId="1" applyNumberFormat="1" applyFont="1" applyFill="1" applyBorder="1" applyAlignment="1">
      <alignment wrapText="1"/>
    </xf>
    <xf numFmtId="4" fontId="2" fillId="0" borderId="0" xfId="1" applyNumberFormat="1" applyFont="1"/>
    <xf numFmtId="168" fontId="3" fillId="0" borderId="2" xfId="1" applyNumberFormat="1" applyFont="1" applyBorder="1" applyAlignment="1">
      <alignment wrapText="1"/>
    </xf>
    <xf numFmtId="4" fontId="3" fillId="0" borderId="2" xfId="1" applyNumberFormat="1" applyFont="1" applyBorder="1" applyAlignment="1">
      <alignment wrapText="1"/>
    </xf>
    <xf numFmtId="49" fontId="3" fillId="0" borderId="2" xfId="2" applyNumberFormat="1" applyFont="1" applyFill="1" applyBorder="1" applyAlignment="1">
      <alignment horizontal="left" vertical="top"/>
    </xf>
    <xf numFmtId="169" fontId="2" fillId="0" borderId="0" xfId="1" applyNumberFormat="1" applyFont="1"/>
    <xf numFmtId="0" fontId="56" fillId="0" borderId="0" xfId="546" applyFont="1"/>
    <xf numFmtId="0" fontId="57" fillId="0" borderId="0" xfId="546" applyFont="1"/>
    <xf numFmtId="0" fontId="56" fillId="0" borderId="0" xfId="562" applyFont="1"/>
    <xf numFmtId="0" fontId="56" fillId="2" borderId="0" xfId="562" applyFont="1" applyFill="1"/>
    <xf numFmtId="0" fontId="59" fillId="0" borderId="0" xfId="562" applyFont="1" applyBorder="1" applyAlignment="1">
      <alignment horizontal="left" vertical="center" wrapText="1"/>
    </xf>
    <xf numFmtId="0" fontId="56" fillId="0" borderId="0" xfId="562" applyFont="1" applyBorder="1"/>
    <xf numFmtId="0" fontId="56" fillId="0" borderId="0" xfId="562" applyFont="1" applyAlignment="1"/>
    <xf numFmtId="0" fontId="56" fillId="0" borderId="0" xfId="553" applyFont="1"/>
    <xf numFmtId="0" fontId="3" fillId="0" borderId="0" xfId="561" applyFont="1" applyAlignment="1"/>
    <xf numFmtId="0" fontId="55" fillId="0" borderId="0" xfId="546" applyFont="1"/>
    <xf numFmtId="168" fontId="60" fillId="34" borderId="2" xfId="1" applyNumberFormat="1" applyFont="1" applyFill="1" applyBorder="1" applyAlignment="1">
      <alignment wrapText="1"/>
    </xf>
    <xf numFmtId="168" fontId="3" fillId="2" borderId="2" xfId="1" applyNumberFormat="1" applyFont="1" applyFill="1" applyBorder="1" applyAlignment="1">
      <alignment horizontal="right" vertical="top" wrapText="1"/>
    </xf>
    <xf numFmtId="168" fontId="3" fillId="0" borderId="2" xfId="1" applyNumberFormat="1" applyFont="1" applyFill="1" applyBorder="1" applyAlignment="1">
      <alignment horizontal="right" vertical="top"/>
    </xf>
    <xf numFmtId="0" fontId="3" fillId="0" borderId="0" xfId="0" applyFont="1"/>
    <xf numFmtId="0" fontId="61" fillId="0" borderId="0" xfId="0" applyFont="1" applyAlignment="1">
      <alignment horizontal="center" vertical="center"/>
    </xf>
    <xf numFmtId="0" fontId="4" fillId="0" borderId="2" xfId="457" applyFont="1" applyBorder="1" applyAlignment="1">
      <alignment wrapText="1"/>
    </xf>
    <xf numFmtId="49" fontId="2" fillId="0" borderId="0" xfId="1" applyNumberFormat="1" applyFont="1"/>
    <xf numFmtId="178" fontId="2" fillId="0" borderId="0" xfId="1" applyNumberFormat="1" applyFont="1"/>
    <xf numFmtId="179" fontId="3" fillId="0" borderId="2" xfId="1" applyNumberFormat="1" applyFont="1" applyFill="1" applyBorder="1" applyAlignment="1">
      <alignment horizontal="right" vertical="top"/>
    </xf>
    <xf numFmtId="179" fontId="3" fillId="2" borderId="2" xfId="1" applyNumberFormat="1" applyFont="1" applyFill="1" applyBorder="1" applyAlignment="1">
      <alignment horizontal="right" vertical="top" wrapText="1"/>
    </xf>
    <xf numFmtId="179" fontId="4" fillId="2" borderId="2" xfId="1" applyNumberFormat="1" applyFont="1" applyFill="1" applyBorder="1" applyAlignment="1">
      <alignment wrapText="1"/>
    </xf>
    <xf numFmtId="0" fontId="56" fillId="0" borderId="0" xfId="562" applyFont="1" applyAlignment="1">
      <alignment horizontal="center" vertical="center" wrapText="1"/>
    </xf>
    <xf numFmtId="0" fontId="57" fillId="0" borderId="0" xfId="546" applyFont="1" applyBorder="1"/>
    <xf numFmtId="0" fontId="63" fillId="0" borderId="2" xfId="475" applyFont="1" applyBorder="1" applyAlignment="1">
      <alignment horizontal="left" vertical="center" wrapText="1"/>
    </xf>
    <xf numFmtId="49" fontId="63" fillId="0" borderId="25" xfId="475" applyNumberFormat="1" applyFont="1" applyBorder="1" applyAlignment="1">
      <alignment horizontal="left" vertical="center" wrapText="1"/>
    </xf>
    <xf numFmtId="0" fontId="63" fillId="0" borderId="2" xfId="546" applyFont="1" applyBorder="1" applyAlignment="1">
      <alignment horizontal="left" vertical="center" wrapText="1"/>
    </xf>
    <xf numFmtId="4" fontId="63" fillId="0" borderId="2" xfId="546" applyNumberFormat="1" applyFont="1" applyBorder="1" applyAlignment="1">
      <alignment horizontal="left" vertical="center" wrapText="1"/>
    </xf>
    <xf numFmtId="4" fontId="63" fillId="2" borderId="26" xfId="557" applyNumberFormat="1" applyFont="1" applyFill="1" applyBorder="1" applyAlignment="1">
      <alignment horizontal="left" vertical="center" wrapText="1"/>
    </xf>
    <xf numFmtId="4" fontId="63" fillId="0" borderId="26" xfId="562" applyNumberFormat="1" applyFont="1" applyBorder="1" applyAlignment="1">
      <alignment horizontal="left" vertical="center" wrapText="1"/>
    </xf>
    <xf numFmtId="4" fontId="63" fillId="0" borderId="2" xfId="562" applyNumberFormat="1" applyFont="1" applyBorder="1" applyAlignment="1">
      <alignment horizontal="left" vertical="center" wrapText="1"/>
    </xf>
    <xf numFmtId="4" fontId="63" fillId="0" borderId="31" xfId="562" applyNumberFormat="1" applyFont="1" applyBorder="1" applyAlignment="1">
      <alignment horizontal="left" vertical="center" wrapText="1"/>
    </xf>
    <xf numFmtId="49" fontId="63" fillId="0" borderId="27" xfId="475" applyNumberFormat="1" applyFont="1" applyBorder="1" applyAlignment="1">
      <alignment horizontal="left" vertical="center" wrapText="1"/>
    </xf>
    <xf numFmtId="0" fontId="63" fillId="0" borderId="28" xfId="475" applyFont="1" applyBorder="1" applyAlignment="1">
      <alignment horizontal="left" vertical="center" wrapText="1"/>
    </xf>
    <xf numFmtId="0" fontId="63" fillId="0" borderId="28" xfId="546" applyFont="1" applyBorder="1" applyAlignment="1">
      <alignment horizontal="left" vertical="center" wrapText="1"/>
    </xf>
    <xf numFmtId="4" fontId="63" fillId="0" borderId="28" xfId="546" applyNumberFormat="1" applyFont="1" applyBorder="1" applyAlignment="1">
      <alignment horizontal="left" vertical="center" wrapText="1"/>
    </xf>
    <xf numFmtId="4" fontId="63" fillId="2" borderId="29" xfId="557" applyNumberFormat="1" applyFont="1" applyFill="1" applyBorder="1" applyAlignment="1">
      <alignment horizontal="left" vertical="center" wrapText="1"/>
    </xf>
    <xf numFmtId="4" fontId="64" fillId="0" borderId="36" xfId="562" applyNumberFormat="1" applyFont="1" applyBorder="1" applyAlignment="1">
      <alignment horizontal="left" vertical="center" wrapText="1"/>
    </xf>
    <xf numFmtId="4" fontId="63" fillId="0" borderId="5" xfId="562" applyNumberFormat="1" applyFont="1" applyBorder="1" applyAlignment="1">
      <alignment horizontal="left" vertical="center" wrapText="1"/>
    </xf>
    <xf numFmtId="0" fontId="66" fillId="0" borderId="0" xfId="562" applyFont="1" applyAlignment="1"/>
    <xf numFmtId="168" fontId="63" fillId="0" borderId="5" xfId="562" applyNumberFormat="1" applyFont="1" applyBorder="1" applyAlignment="1">
      <alignment horizontal="left" vertical="center" wrapText="1"/>
    </xf>
    <xf numFmtId="168" fontId="63" fillId="0" borderId="2" xfId="562" applyNumberFormat="1" applyFont="1" applyBorder="1" applyAlignment="1">
      <alignment horizontal="left" vertical="center" wrapText="1"/>
    </xf>
    <xf numFmtId="168" fontId="63" fillId="2" borderId="2" xfId="557" applyNumberFormat="1" applyFont="1" applyFill="1" applyBorder="1" applyAlignment="1">
      <alignment horizontal="left" vertical="center" wrapText="1"/>
    </xf>
    <xf numFmtId="168" fontId="63" fillId="2" borderId="28" xfId="557" applyNumberFormat="1" applyFont="1" applyFill="1" applyBorder="1" applyAlignment="1">
      <alignment horizontal="left" vertical="center" wrapText="1"/>
    </xf>
    <xf numFmtId="4" fontId="57" fillId="0" borderId="0" xfId="546" applyNumberFormat="1" applyFont="1" applyBorder="1" applyAlignment="1">
      <alignment horizontal="center"/>
    </xf>
    <xf numFmtId="4" fontId="59" fillId="0" borderId="0" xfId="562" applyNumberFormat="1" applyFont="1" applyBorder="1" applyAlignment="1">
      <alignment horizontal="left" vertical="center" wrapText="1"/>
    </xf>
    <xf numFmtId="4" fontId="56" fillId="0" borderId="0" xfId="546" applyNumberFormat="1" applyFont="1"/>
    <xf numFmtId="0" fontId="64" fillId="35" borderId="16" xfId="546" applyFont="1" applyFill="1" applyBorder="1" applyAlignment="1">
      <alignment horizontal="center" vertical="center" wrapText="1"/>
    </xf>
    <xf numFmtId="0" fontId="64" fillId="35" borderId="41" xfId="546" applyFont="1" applyFill="1" applyBorder="1" applyAlignment="1">
      <alignment horizontal="center" vertical="center" wrapText="1"/>
    </xf>
    <xf numFmtId="4" fontId="64" fillId="35" borderId="42" xfId="546" applyNumberFormat="1" applyFont="1" applyFill="1" applyBorder="1" applyAlignment="1">
      <alignment horizontal="center" vertical="center" wrapText="1"/>
    </xf>
    <xf numFmtId="4" fontId="64" fillId="0" borderId="45" xfId="562" applyNumberFormat="1" applyFont="1" applyBorder="1" applyAlignment="1">
      <alignment horizontal="left" vertical="center" wrapText="1"/>
    </xf>
    <xf numFmtId="49" fontId="63" fillId="0" borderId="22" xfId="475" applyNumberFormat="1" applyFont="1" applyBorder="1" applyAlignment="1">
      <alignment horizontal="left" vertical="center" wrapText="1"/>
    </xf>
    <xf numFmtId="0" fontId="63" fillId="0" borderId="23" xfId="475" applyFont="1" applyBorder="1" applyAlignment="1">
      <alignment horizontal="left" vertical="center" wrapText="1"/>
    </xf>
    <xf numFmtId="0" fontId="63" fillId="0" borderId="23" xfId="546" applyFont="1" applyBorder="1" applyAlignment="1">
      <alignment horizontal="left" vertical="center" wrapText="1"/>
    </xf>
    <xf numFmtId="4" fontId="63" fillId="2" borderId="24" xfId="557" applyNumberFormat="1" applyFont="1" applyFill="1" applyBorder="1" applyAlignment="1">
      <alignment horizontal="left" vertical="center" wrapText="1"/>
    </xf>
    <xf numFmtId="49" fontId="63" fillId="0" borderId="46" xfId="475" applyNumberFormat="1" applyFont="1" applyBorder="1" applyAlignment="1">
      <alignment horizontal="left" vertical="center" wrapText="1"/>
    </xf>
    <xf numFmtId="0" fontId="63" fillId="0" borderId="3" xfId="475" applyFont="1" applyBorder="1" applyAlignment="1">
      <alignment horizontal="left" vertical="center" wrapText="1"/>
    </xf>
    <xf numFmtId="0" fontId="63" fillId="0" borderId="3" xfId="546" applyFont="1" applyBorder="1" applyAlignment="1">
      <alignment horizontal="left" vertical="center" wrapText="1"/>
    </xf>
    <xf numFmtId="4" fontId="63" fillId="0" borderId="3" xfId="546" applyNumberFormat="1" applyFont="1" applyBorder="1" applyAlignment="1">
      <alignment horizontal="left" vertical="center" wrapText="1"/>
    </xf>
    <xf numFmtId="168" fontId="63" fillId="2" borderId="3" xfId="557" applyNumberFormat="1" applyFont="1" applyFill="1" applyBorder="1" applyAlignment="1">
      <alignment horizontal="left" vertical="center" wrapText="1"/>
    </xf>
    <xf numFmtId="4" fontId="63" fillId="2" borderId="47" xfId="557" applyNumberFormat="1" applyFont="1" applyFill="1" applyBorder="1" applyAlignment="1">
      <alignment horizontal="left" vertical="center" wrapText="1"/>
    </xf>
    <xf numFmtId="0" fontId="68" fillId="0" borderId="2" xfId="0" applyFont="1" applyBorder="1" applyAlignment="1">
      <alignment vertical="top" wrapText="1"/>
    </xf>
    <xf numFmtId="0" fontId="62" fillId="0" borderId="2" xfId="0" applyFont="1" applyBorder="1" applyAlignment="1">
      <alignment horizontal="center" vertical="center"/>
    </xf>
    <xf numFmtId="0" fontId="56" fillId="0" borderId="2" xfId="562" applyFont="1" applyBorder="1"/>
    <xf numFmtId="168" fontId="62" fillId="36" borderId="2" xfId="0" applyNumberFormat="1" applyFont="1" applyFill="1" applyBorder="1" applyAlignment="1">
      <alignment horizontal="center" vertical="center"/>
    </xf>
    <xf numFmtId="0" fontId="56" fillId="0" borderId="0" xfId="562" applyFont="1" applyAlignment="1">
      <alignment horizontal="left" vertical="center" wrapText="1"/>
    </xf>
    <xf numFmtId="4" fontId="63" fillId="37" borderId="31" xfId="562" applyNumberFormat="1" applyFont="1" applyFill="1" applyBorder="1" applyAlignment="1">
      <alignment horizontal="left" vertical="center" wrapText="1"/>
    </xf>
    <xf numFmtId="4" fontId="63" fillId="37" borderId="26" xfId="562" applyNumberFormat="1" applyFont="1" applyFill="1" applyBorder="1" applyAlignment="1">
      <alignment horizontal="left" vertical="center" wrapText="1"/>
    </xf>
    <xf numFmtId="4" fontId="63" fillId="0" borderId="3" xfId="562" applyNumberFormat="1" applyFont="1" applyBorder="1" applyAlignment="1">
      <alignment horizontal="left" vertical="center" wrapText="1"/>
    </xf>
    <xf numFmtId="4" fontId="63" fillId="37" borderId="47" xfId="562" applyNumberFormat="1" applyFont="1" applyFill="1" applyBorder="1" applyAlignment="1">
      <alignment horizontal="left" vertical="center" wrapText="1"/>
    </xf>
    <xf numFmtId="4" fontId="62" fillId="37" borderId="53" xfId="562" applyNumberFormat="1" applyFont="1" applyFill="1" applyBorder="1" applyAlignment="1">
      <alignment horizontal="left" vertical="center" wrapText="1"/>
    </xf>
    <xf numFmtId="49" fontId="63" fillId="0" borderId="23" xfId="546" applyNumberFormat="1" applyFont="1" applyBorder="1" applyAlignment="1">
      <alignment horizontal="left" vertical="center" wrapText="1"/>
    </xf>
    <xf numFmtId="168" fontId="63" fillId="2" borderId="23" xfId="557" applyNumberFormat="1" applyFont="1" applyFill="1" applyBorder="1" applyAlignment="1">
      <alignment horizontal="left" vertical="center" wrapText="1"/>
    </xf>
    <xf numFmtId="49" fontId="63" fillId="0" borderId="28" xfId="546" applyNumberFormat="1" applyFont="1" applyBorder="1" applyAlignment="1">
      <alignment horizontal="left" vertical="center" wrapText="1"/>
    </xf>
    <xf numFmtId="168" fontId="63" fillId="0" borderId="3" xfId="562" applyNumberFormat="1" applyFont="1" applyBorder="1" applyAlignment="1">
      <alignment horizontal="left" vertical="center" wrapText="1"/>
    </xf>
    <xf numFmtId="4" fontId="63" fillId="0" borderId="47" xfId="562" applyNumberFormat="1" applyFont="1" applyBorder="1" applyAlignment="1">
      <alignment horizontal="left" vertical="center" wrapText="1"/>
    </xf>
    <xf numFmtId="4" fontId="65" fillId="0" borderId="53" xfId="561" applyNumberFormat="1" applyFont="1" applyBorder="1" applyAlignment="1">
      <alignment horizontal="left" vertical="center" wrapText="1"/>
    </xf>
    <xf numFmtId="4" fontId="63" fillId="0" borderId="36" xfId="561" applyNumberFormat="1" applyFont="1" applyBorder="1" applyAlignment="1">
      <alignment horizontal="left" vertical="center" wrapText="1"/>
    </xf>
    <xf numFmtId="4" fontId="67" fillId="2" borderId="53" xfId="561" applyNumberFormat="1" applyFont="1" applyFill="1" applyBorder="1" applyAlignment="1">
      <alignment horizontal="left" vertical="center" wrapText="1"/>
    </xf>
    <xf numFmtId="0" fontId="68" fillId="0" borderId="0" xfId="0" applyFont="1" applyBorder="1" applyAlignment="1">
      <alignment vertical="top" wrapText="1"/>
    </xf>
    <xf numFmtId="168" fontId="62" fillId="36" borderId="0" xfId="0" applyNumberFormat="1" applyFont="1" applyFill="1" applyBorder="1" applyAlignment="1">
      <alignment horizontal="center" vertical="center"/>
    </xf>
    <xf numFmtId="49" fontId="63" fillId="0" borderId="16" xfId="475" applyNumberFormat="1" applyFont="1" applyBorder="1" applyAlignment="1">
      <alignment horizontal="left" vertical="center" wrapText="1"/>
    </xf>
    <xf numFmtId="0" fontId="63" fillId="0" borderId="41" xfId="475" applyFont="1" applyBorder="1" applyAlignment="1">
      <alignment horizontal="left" vertical="center" wrapText="1"/>
    </xf>
    <xf numFmtId="0" fontId="63" fillId="0" borderId="41" xfId="546" applyFont="1" applyBorder="1" applyAlignment="1">
      <alignment horizontal="left" vertical="center" wrapText="1"/>
    </xf>
    <xf numFmtId="4" fontId="63" fillId="0" borderId="41" xfId="546" applyNumberFormat="1" applyFont="1" applyBorder="1" applyAlignment="1">
      <alignment horizontal="left" vertical="center" wrapText="1"/>
    </xf>
    <xf numFmtId="4" fontId="63" fillId="2" borderId="41" xfId="557" applyNumberFormat="1" applyFont="1" applyFill="1" applyBorder="1" applyAlignment="1">
      <alignment horizontal="left" vertical="center" wrapText="1"/>
    </xf>
    <xf numFmtId="4" fontId="63" fillId="2" borderId="42" xfId="557" applyNumberFormat="1" applyFont="1" applyFill="1" applyBorder="1" applyAlignment="1">
      <alignment horizontal="left" vertical="center" wrapText="1"/>
    </xf>
    <xf numFmtId="49" fontId="63" fillId="0" borderId="60" xfId="475" applyNumberFormat="1" applyFont="1" applyBorder="1" applyAlignment="1">
      <alignment horizontal="left" vertical="center" wrapText="1"/>
    </xf>
    <xf numFmtId="0" fontId="63" fillId="0" borderId="61" xfId="475" applyFont="1" applyBorder="1" applyAlignment="1">
      <alignment horizontal="left" vertical="center" wrapText="1"/>
    </xf>
    <xf numFmtId="0" fontId="63" fillId="0" borderId="61" xfId="546" applyFont="1" applyBorder="1" applyAlignment="1">
      <alignment horizontal="left" vertical="center" wrapText="1"/>
    </xf>
    <xf numFmtId="4" fontId="63" fillId="0" borderId="61" xfId="546" applyNumberFormat="1" applyFont="1" applyBorder="1" applyAlignment="1">
      <alignment horizontal="left" vertical="center" wrapText="1"/>
    </xf>
    <xf numFmtId="4" fontId="63" fillId="2" borderId="61" xfId="557" applyNumberFormat="1" applyFont="1" applyFill="1" applyBorder="1" applyAlignment="1">
      <alignment horizontal="left" vertical="center" wrapText="1"/>
    </xf>
    <xf numFmtId="4" fontId="63" fillId="2" borderId="53" xfId="557" applyNumberFormat="1" applyFont="1" applyFill="1" applyBorder="1" applyAlignment="1">
      <alignment horizontal="left" vertical="center" wrapText="1"/>
    </xf>
    <xf numFmtId="4" fontId="56" fillId="0" borderId="2" xfId="562" applyNumberFormat="1" applyFont="1" applyBorder="1" applyAlignment="1">
      <alignment horizontal="center" vertical="center" wrapText="1"/>
    </xf>
    <xf numFmtId="4" fontId="56" fillId="0" borderId="3" xfId="562" applyNumberFormat="1" applyFont="1" applyBorder="1" applyAlignment="1"/>
    <xf numFmtId="4" fontId="56" fillId="0" borderId="62" xfId="562" applyNumberFormat="1" applyFont="1" applyBorder="1" applyAlignment="1">
      <alignment horizontal="center" vertical="center" wrapText="1"/>
    </xf>
    <xf numFmtId="4" fontId="56" fillId="0" borderId="5" xfId="562" applyNumberFormat="1" applyFont="1" applyBorder="1" applyAlignment="1">
      <alignment horizontal="center" vertical="center" wrapText="1"/>
    </xf>
    <xf numFmtId="4" fontId="56" fillId="0" borderId="3" xfId="562" applyNumberFormat="1" applyFont="1" applyBorder="1" applyAlignment="1">
      <alignment horizontal="center" vertical="center" wrapText="1"/>
    </xf>
    <xf numFmtId="4" fontId="56" fillId="0" borderId="2" xfId="562" applyNumberFormat="1" applyFont="1" applyBorder="1" applyAlignment="1"/>
    <xf numFmtId="4" fontId="56" fillId="0" borderId="62" xfId="562" applyNumberFormat="1" applyFont="1" applyBorder="1" applyAlignment="1"/>
    <xf numFmtId="4" fontId="56" fillId="37" borderId="5" xfId="562" applyNumberFormat="1" applyFont="1" applyFill="1" applyBorder="1" applyAlignment="1"/>
    <xf numFmtId="4" fontId="59" fillId="37" borderId="62" xfId="562" applyNumberFormat="1" applyFont="1" applyFill="1" applyBorder="1" applyAlignment="1"/>
    <xf numFmtId="4" fontId="56" fillId="38" borderId="5" xfId="562" applyNumberFormat="1" applyFont="1" applyFill="1" applyBorder="1" applyAlignment="1"/>
    <xf numFmtId="4" fontId="56" fillId="38" borderId="3" xfId="562" applyNumberFormat="1" applyFont="1" applyFill="1" applyBorder="1" applyAlignment="1"/>
    <xf numFmtId="4" fontId="56" fillId="37" borderId="62" xfId="562" applyNumberFormat="1" applyFont="1" applyFill="1" applyBorder="1" applyAlignment="1"/>
    <xf numFmtId="4" fontId="56" fillId="37" borderId="4" xfId="562" applyNumberFormat="1" applyFont="1" applyFill="1" applyBorder="1" applyAlignment="1"/>
    <xf numFmtId="4" fontId="56" fillId="38" borderId="0" xfId="546" applyNumberFormat="1" applyFont="1" applyFill="1"/>
    <xf numFmtId="4" fontId="56" fillId="0" borderId="0" xfId="562" applyNumberFormat="1" applyFont="1" applyAlignment="1"/>
    <xf numFmtId="0" fontId="71" fillId="0" borderId="0" xfId="0" applyFont="1"/>
    <xf numFmtId="4" fontId="71" fillId="0" borderId="0" xfId="0" applyNumberFormat="1" applyFont="1"/>
    <xf numFmtId="4" fontId="56" fillId="37" borderId="63" xfId="562" applyNumberFormat="1" applyFont="1" applyFill="1" applyBorder="1" applyAlignment="1"/>
    <xf numFmtId="49" fontId="63" fillId="0" borderId="3" xfId="546" applyNumberFormat="1" applyFont="1" applyBorder="1" applyAlignment="1">
      <alignment horizontal="left" vertical="center" wrapText="1"/>
    </xf>
    <xf numFmtId="4" fontId="56" fillId="37" borderId="3" xfId="562" applyNumberFormat="1" applyFont="1" applyFill="1" applyBorder="1" applyAlignment="1"/>
    <xf numFmtId="0" fontId="56" fillId="0" borderId="62" xfId="546" applyFont="1" applyBorder="1"/>
    <xf numFmtId="0" fontId="56" fillId="0" borderId="64" xfId="546" applyFont="1" applyBorder="1"/>
    <xf numFmtId="0" fontId="4" fillId="0" borderId="0" xfId="2" applyFont="1" applyAlignment="1">
      <alignment horizontal="center" wrapText="1"/>
    </xf>
    <xf numFmtId="0" fontId="4" fillId="0" borderId="6" xfId="1" applyFont="1" applyBorder="1" applyAlignment="1">
      <alignment horizontal="left" wrapText="1"/>
    </xf>
    <xf numFmtId="0" fontId="4" fillId="0" borderId="7" xfId="1" applyFont="1" applyBorder="1" applyAlignment="1">
      <alignment horizontal="left" wrapText="1"/>
    </xf>
    <xf numFmtId="0" fontId="4" fillId="0" borderId="8" xfId="1" applyFont="1" applyBorder="1" applyAlignment="1">
      <alignment horizontal="left" wrapText="1"/>
    </xf>
    <xf numFmtId="0" fontId="4" fillId="0" borderId="6" xfId="1" applyFont="1" applyBorder="1" applyAlignment="1">
      <alignment horizontal="right" wrapText="1"/>
    </xf>
    <xf numFmtId="0" fontId="4" fillId="0" borderId="7" xfId="1" applyFont="1" applyBorder="1" applyAlignment="1">
      <alignment horizontal="right" wrapText="1"/>
    </xf>
    <xf numFmtId="0" fontId="4" fillId="0" borderId="8" xfId="1" applyFont="1" applyBorder="1" applyAlignment="1">
      <alignment horizontal="right" wrapText="1"/>
    </xf>
    <xf numFmtId="0" fontId="3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60" fillId="34" borderId="6" xfId="1" applyFont="1" applyFill="1" applyBorder="1" applyAlignment="1">
      <alignment horizontal="right" wrapText="1"/>
    </xf>
    <xf numFmtId="0" fontId="60" fillId="34" borderId="7" xfId="1" applyFont="1" applyFill="1" applyBorder="1" applyAlignment="1">
      <alignment horizontal="right" wrapText="1"/>
    </xf>
    <xf numFmtId="0" fontId="60" fillId="34" borderId="8" xfId="1" applyFont="1" applyFill="1" applyBorder="1" applyAlignment="1">
      <alignment horizontal="right" wrapText="1"/>
    </xf>
    <xf numFmtId="0" fontId="4" fillId="3" borderId="6" xfId="1" applyFont="1" applyFill="1" applyBorder="1" applyAlignment="1">
      <alignment horizontal="right" wrapText="1"/>
    </xf>
    <xf numFmtId="0" fontId="4" fillId="3" borderId="7" xfId="1" applyFont="1" applyFill="1" applyBorder="1" applyAlignment="1">
      <alignment horizontal="right" wrapText="1"/>
    </xf>
    <xf numFmtId="0" fontId="4" fillId="3" borderId="8" xfId="1" applyFont="1" applyFill="1" applyBorder="1" applyAlignment="1">
      <alignment horizontal="right" wrapText="1"/>
    </xf>
    <xf numFmtId="0" fontId="3" fillId="0" borderId="6" xfId="1" applyFont="1" applyBorder="1" applyAlignment="1">
      <alignment horizontal="right" wrapText="1"/>
    </xf>
    <xf numFmtId="0" fontId="3" fillId="0" borderId="7" xfId="1" applyFont="1" applyBorder="1" applyAlignment="1">
      <alignment horizontal="right" wrapText="1"/>
    </xf>
    <xf numFmtId="0" fontId="3" fillId="0" borderId="8" xfId="1" applyFont="1" applyBorder="1" applyAlignment="1">
      <alignment horizontal="right" wrapText="1"/>
    </xf>
    <xf numFmtId="0" fontId="4" fillId="4" borderId="3" xfId="2" applyFont="1" applyFill="1" applyBorder="1" applyAlignment="1">
      <alignment horizontal="center" vertical="top"/>
    </xf>
    <xf numFmtId="0" fontId="4" fillId="4" borderId="4" xfId="2" applyFont="1" applyFill="1" applyBorder="1" applyAlignment="1">
      <alignment horizontal="center" vertical="top"/>
    </xf>
    <xf numFmtId="0" fontId="4" fillId="4" borderId="5" xfId="2" applyFont="1" applyFill="1" applyBorder="1" applyAlignment="1">
      <alignment horizontal="center" vertical="top"/>
    </xf>
    <xf numFmtId="49" fontId="4" fillId="4" borderId="3" xfId="2" applyNumberFormat="1" applyFont="1" applyFill="1" applyBorder="1" applyAlignment="1">
      <alignment horizontal="left" vertical="top" wrapText="1"/>
    </xf>
    <xf numFmtId="49" fontId="4" fillId="4" borderId="4" xfId="2" applyNumberFormat="1" applyFont="1" applyFill="1" applyBorder="1" applyAlignment="1">
      <alignment horizontal="left" vertical="top" wrapText="1"/>
    </xf>
    <xf numFmtId="49" fontId="4" fillId="4" borderId="5" xfId="2" applyNumberFormat="1" applyFont="1" applyFill="1" applyBorder="1" applyAlignment="1">
      <alignment horizontal="left" vertical="top" wrapText="1"/>
    </xf>
    <xf numFmtId="0" fontId="56" fillId="2" borderId="0" xfId="562" applyFont="1" applyFill="1" applyAlignment="1">
      <alignment horizontal="center" vertical="center" wrapText="1"/>
    </xf>
    <xf numFmtId="0" fontId="58" fillId="2" borderId="0" xfId="562" applyFont="1" applyFill="1" applyBorder="1" applyAlignment="1">
      <alignment horizontal="center" wrapText="1"/>
    </xf>
    <xf numFmtId="0" fontId="63" fillId="0" borderId="25" xfId="562" applyFont="1" applyBorder="1" applyAlignment="1">
      <alignment horizontal="left" vertical="center" wrapText="1"/>
    </xf>
    <xf numFmtId="0" fontId="63" fillId="0" borderId="2" xfId="562" applyFont="1" applyBorder="1" applyAlignment="1">
      <alignment horizontal="left" vertical="center" wrapText="1"/>
    </xf>
    <xf numFmtId="0" fontId="64" fillId="0" borderId="43" xfId="562" applyFont="1" applyBorder="1" applyAlignment="1">
      <alignment horizontal="left" vertical="center" wrapText="1"/>
    </xf>
    <xf numFmtId="0" fontId="64" fillId="0" borderId="44" xfId="562" applyFont="1" applyBorder="1" applyAlignment="1">
      <alignment horizontal="left" vertical="center" wrapText="1"/>
    </xf>
    <xf numFmtId="49" fontId="64" fillId="0" borderId="22" xfId="475" applyNumberFormat="1" applyFont="1" applyBorder="1" applyAlignment="1">
      <alignment horizontal="left" vertical="center" wrapText="1"/>
    </xf>
    <xf numFmtId="49" fontId="64" fillId="0" borderId="23" xfId="475" applyNumberFormat="1" applyFont="1" applyBorder="1" applyAlignment="1">
      <alignment horizontal="left" vertical="center" wrapText="1"/>
    </xf>
    <xf numFmtId="49" fontId="64" fillId="0" borderId="24" xfId="475" applyNumberFormat="1" applyFont="1" applyBorder="1" applyAlignment="1">
      <alignment horizontal="left" vertical="center" wrapText="1"/>
    </xf>
    <xf numFmtId="0" fontId="64" fillId="0" borderId="35" xfId="562" applyFont="1" applyBorder="1" applyAlignment="1">
      <alignment horizontal="left" vertical="center" wrapText="1"/>
    </xf>
    <xf numFmtId="0" fontId="64" fillId="0" borderId="4" xfId="562" applyFont="1" applyBorder="1" applyAlignment="1">
      <alignment horizontal="left" vertical="center" wrapText="1"/>
    </xf>
    <xf numFmtId="0" fontId="64" fillId="0" borderId="38" xfId="562" applyFont="1" applyBorder="1" applyAlignment="1">
      <alignment horizontal="center" vertical="center" wrapText="1"/>
    </xf>
    <xf numFmtId="0" fontId="64" fillId="0" borderId="39" xfId="562" applyFont="1" applyBorder="1" applyAlignment="1">
      <alignment horizontal="center" vertical="center" wrapText="1"/>
    </xf>
    <xf numFmtId="0" fontId="64" fillId="0" borderId="32" xfId="562" applyFont="1" applyBorder="1" applyAlignment="1">
      <alignment horizontal="center" vertical="center" wrapText="1"/>
    </xf>
    <xf numFmtId="0" fontId="58" fillId="0" borderId="0" xfId="562" applyFont="1" applyBorder="1" applyAlignment="1">
      <alignment horizontal="left"/>
    </xf>
    <xf numFmtId="0" fontId="63" fillId="0" borderId="33" xfId="562" applyFont="1" applyBorder="1" applyAlignment="1">
      <alignment horizontal="left" vertical="center" wrapText="1"/>
    </xf>
    <xf numFmtId="0" fontId="63" fillId="0" borderId="7" xfId="562" applyFont="1" applyBorder="1" applyAlignment="1">
      <alignment horizontal="left" vertical="center" wrapText="1"/>
    </xf>
    <xf numFmtId="0" fontId="63" fillId="0" borderId="8" xfId="562" applyFont="1" applyBorder="1" applyAlignment="1">
      <alignment horizontal="left" vertical="center" wrapText="1"/>
    </xf>
    <xf numFmtId="0" fontId="63" fillId="0" borderId="54" xfId="562" applyFont="1" applyBorder="1" applyAlignment="1">
      <alignment horizontal="left" vertical="center" wrapText="1"/>
    </xf>
    <xf numFmtId="0" fontId="63" fillId="0" borderId="55" xfId="562" applyFont="1" applyBorder="1" applyAlignment="1">
      <alignment horizontal="left" vertical="center" wrapText="1"/>
    </xf>
    <xf numFmtId="0" fontId="63" fillId="0" borderId="56" xfId="562" applyFont="1" applyBorder="1" applyAlignment="1">
      <alignment horizontal="left" vertical="center" wrapText="1"/>
    </xf>
    <xf numFmtId="0" fontId="63" fillId="0" borderId="49" xfId="562" applyFont="1" applyBorder="1" applyAlignment="1">
      <alignment horizontal="left" vertical="center" wrapText="1"/>
    </xf>
    <xf numFmtId="0" fontId="63" fillId="0" borderId="50" xfId="562" applyFont="1" applyBorder="1" applyAlignment="1">
      <alignment horizontal="left" vertical="center" wrapText="1"/>
    </xf>
    <xf numFmtId="0" fontId="63" fillId="0" borderId="51" xfId="562" applyFont="1" applyBorder="1" applyAlignment="1">
      <alignment horizontal="left" vertical="center" wrapText="1"/>
    </xf>
    <xf numFmtId="0" fontId="67" fillId="2" borderId="38" xfId="561" applyFont="1" applyFill="1" applyBorder="1" applyAlignment="1">
      <alignment horizontal="left" vertical="center" wrapText="1"/>
    </xf>
    <xf numFmtId="0" fontId="67" fillId="2" borderId="39" xfId="561" applyFont="1" applyFill="1" applyBorder="1" applyAlignment="1">
      <alignment horizontal="left" vertical="center" wrapText="1"/>
    </xf>
    <xf numFmtId="0" fontId="67" fillId="2" borderId="32" xfId="561" applyFont="1" applyFill="1" applyBorder="1" applyAlignment="1">
      <alignment horizontal="left" vertical="center" wrapText="1"/>
    </xf>
    <xf numFmtId="0" fontId="71" fillId="2" borderId="38" xfId="561" applyFont="1" applyFill="1" applyBorder="1" applyAlignment="1">
      <alignment horizontal="left" vertical="center" wrapText="1"/>
    </xf>
    <xf numFmtId="0" fontId="71" fillId="2" borderId="39" xfId="561" applyFont="1" applyFill="1" applyBorder="1" applyAlignment="1">
      <alignment horizontal="left" vertical="center" wrapText="1"/>
    </xf>
    <xf numFmtId="0" fontId="71" fillId="2" borderId="32" xfId="561" applyFont="1" applyFill="1" applyBorder="1" applyAlignment="1">
      <alignment horizontal="left" vertical="center" wrapText="1"/>
    </xf>
    <xf numFmtId="0" fontId="56" fillId="0" borderId="48" xfId="562" applyFont="1" applyBorder="1" applyAlignment="1">
      <alignment horizontal="left" vertical="center" wrapText="1"/>
    </xf>
    <xf numFmtId="0" fontId="65" fillId="0" borderId="38" xfId="561" applyFont="1" applyBorder="1" applyAlignment="1">
      <alignment horizontal="left" vertical="center" wrapText="1"/>
    </xf>
    <xf numFmtId="0" fontId="65" fillId="0" borderId="39" xfId="561" applyFont="1" applyBorder="1" applyAlignment="1">
      <alignment horizontal="left" vertical="center" wrapText="1"/>
    </xf>
    <xf numFmtId="0" fontId="65" fillId="0" borderId="52" xfId="561" applyFont="1" applyBorder="1" applyAlignment="1">
      <alignment horizontal="left" vertical="center" wrapText="1"/>
    </xf>
    <xf numFmtId="0" fontId="63" fillId="0" borderId="30" xfId="562" applyFont="1" applyBorder="1" applyAlignment="1">
      <alignment horizontal="left" vertical="center" wrapText="1"/>
    </xf>
    <xf numFmtId="0" fontId="63" fillId="0" borderId="5" xfId="562" applyFont="1" applyBorder="1" applyAlignment="1">
      <alignment horizontal="left" vertical="center" wrapText="1"/>
    </xf>
    <xf numFmtId="0" fontId="65" fillId="0" borderId="38" xfId="561" applyFont="1" applyBorder="1" applyAlignment="1">
      <alignment horizontal="center" vertical="center" wrapText="1"/>
    </xf>
    <xf numFmtId="0" fontId="65" fillId="0" borderId="39" xfId="561" applyFont="1" applyBorder="1" applyAlignment="1">
      <alignment horizontal="center" vertical="center" wrapText="1"/>
    </xf>
    <xf numFmtId="0" fontId="65" fillId="0" borderId="32" xfId="561" applyFont="1" applyBorder="1" applyAlignment="1">
      <alignment horizontal="center" vertical="center" wrapText="1"/>
    </xf>
    <xf numFmtId="0" fontId="62" fillId="0" borderId="38" xfId="562" applyFont="1" applyBorder="1" applyAlignment="1">
      <alignment horizontal="left" vertical="center" wrapText="1"/>
    </xf>
    <xf numFmtId="0" fontId="62" fillId="0" borderId="39" xfId="562" applyFont="1" applyBorder="1" applyAlignment="1">
      <alignment horizontal="left" vertical="center" wrapText="1"/>
    </xf>
    <xf numFmtId="0" fontId="62" fillId="0" borderId="52" xfId="562" applyFont="1" applyBorder="1" applyAlignment="1">
      <alignment horizontal="left" vertical="center" wrapText="1"/>
    </xf>
    <xf numFmtId="0" fontId="63" fillId="0" borderId="57" xfId="561" applyFont="1" applyBorder="1" applyAlignment="1">
      <alignment horizontal="left" vertical="center" wrapText="1"/>
    </xf>
    <xf numFmtId="0" fontId="63" fillId="0" borderId="58" xfId="561" applyFont="1" applyBorder="1" applyAlignment="1">
      <alignment horizontal="left" vertical="center" wrapText="1"/>
    </xf>
    <xf numFmtId="0" fontId="63" fillId="0" borderId="59" xfId="561" applyFont="1" applyBorder="1" applyAlignment="1">
      <alignment horizontal="left" vertical="center" wrapText="1"/>
    </xf>
    <xf numFmtId="0" fontId="67" fillId="2" borderId="52" xfId="561" applyFont="1" applyFill="1" applyBorder="1" applyAlignment="1">
      <alignment horizontal="left" vertical="center" wrapText="1"/>
    </xf>
    <xf numFmtId="0" fontId="63" fillId="0" borderId="40" xfId="562" applyFont="1" applyBorder="1" applyAlignment="1">
      <alignment horizontal="left" vertical="center" wrapText="1"/>
    </xf>
    <xf numFmtId="0" fontId="63" fillId="0" borderId="34" xfId="562" applyFont="1" applyBorder="1" applyAlignment="1">
      <alignment horizontal="left" vertical="center" wrapText="1"/>
    </xf>
    <xf numFmtId="0" fontId="63" fillId="0" borderId="37" xfId="562" applyFont="1" applyBorder="1" applyAlignment="1">
      <alignment horizontal="left" vertical="center" wrapText="1"/>
    </xf>
  </cellXfs>
  <cellStyles count="982">
    <cellStyle name=" 1" xfId="3"/>
    <cellStyle name=" 1 2" xfId="4"/>
    <cellStyle name=" 1 3" xfId="5"/>
    <cellStyle name="_2010 СТРУКТУРА СВОД" xfId="6"/>
    <cellStyle name="_2010 СТРУКТУРА-с зарпл." xfId="7"/>
    <cellStyle name="_4.1 и 5 Финпланы" xfId="8"/>
    <cellStyle name="_4.1 и 5 Финпланы (1)" xfId="9"/>
    <cellStyle name="_Copy of ДРСК_1" xfId="10"/>
    <cellStyle name="_ГКПЗ 09 по типам закупки" xfId="11"/>
    <cellStyle name="_ДРСК, ИПР 2010 Приложение 1свод" xfId="12"/>
    <cellStyle name="_Инвест-структура 2011 26.10.10" xfId="13"/>
    <cellStyle name="_Инвест-структура_ХЭС_22.10.2010" xfId="14"/>
    <cellStyle name="_Инвест-структура_ХЭС_29.10.2010" xfId="15"/>
    <cellStyle name="_ИПР 2011-2017  ХЭС  от 21.02.12" xfId="16"/>
    <cellStyle name="_ИПР 2011-2017 ХЭС  10.01.12 ПРАВИЛЬНЫЙ" xfId="17"/>
    <cellStyle name="_ИПР 2011-2017 ХЭС 16.12.11 на РАО" xfId="18"/>
    <cellStyle name="_ИПР 2012 ХЭС  12.01.12" xfId="19"/>
    <cellStyle name="_ИПР 2014-2018 ХЭС 06.12.12" xfId="20"/>
    <cellStyle name="_Книга2" xfId="21"/>
    <cellStyle name="_Книга4" xfId="22"/>
    <cellStyle name="_Лист1" xfId="23"/>
    <cellStyle name="_Лист2" xfId="24"/>
    <cellStyle name="_Модель Стратегия Ленэнерго_3" xfId="25"/>
    <cellStyle name="_Прил 14 ( 29 ноября)" xfId="26"/>
    <cellStyle name="_Прил 25а_ЕАО_25.12.2009" xfId="27"/>
    <cellStyle name="_Прил 25а_свод_02.11.2009" xfId="28"/>
    <cellStyle name="_Прил 4.1, 4.3 ИПР 2013-2017 24.01.12 СЕМЫКИН" xfId="29"/>
    <cellStyle name="_Прил 4_21.04.2009_СВОД" xfId="30"/>
    <cellStyle name="_Прил. 1.2, 2.2" xfId="31"/>
    <cellStyle name="_прил. 1.4" xfId="32"/>
    <cellStyle name="_Прил.1 Финансирование ИПР 2011-2013" xfId="33"/>
    <cellStyle name="_Прил.10 Отчет об исполнении  финплана 2009-2010" xfId="34"/>
    <cellStyle name="_Прил.4 Отчет об источниках финансирования ИПР 2009-2010 ХЭС" xfId="35"/>
    <cellStyle name="_Прил.9 Финплан 2011-2013" xfId="36"/>
    <cellStyle name="_Прилож. Л к регл. РАО ХЭС 28.11.11 1" xfId="37"/>
    <cellStyle name="_Приложение  2.2; 2.3 ИПР 2013 25.12.12" xfId="38"/>
    <cellStyle name="_Приложение 1 - ЮЯ 2010-2012 гг." xfId="39"/>
    <cellStyle name="_Приложение 1.2_ЮЯ" xfId="40"/>
    <cellStyle name="_Приложение 1.4 ИПР 2013г. ХЭС 21.12.12" xfId="41"/>
    <cellStyle name="_Приложение 14" xfId="42"/>
    <cellStyle name="_Приложение 14 ИПР 2013г. ХЭС 24.12.12" xfId="43"/>
    <cellStyle name="_Приложение 2 (3 вариант)" xfId="44"/>
    <cellStyle name="_Приложение 2 в формате Приложения 8" xfId="45"/>
    <cellStyle name="_Приложение 2 фин. модель ДРСК 01.03.2011 г." xfId="46"/>
    <cellStyle name="_Приложение 4 от 11.01.10" xfId="47"/>
    <cellStyle name="_Приложение 5 ИПР 2013-2017" xfId="48"/>
    <cellStyle name="_Приложение 6" xfId="49"/>
    <cellStyle name="_Приложение 6.1_ЕАО от Артура" xfId="50"/>
    <cellStyle name="_Приложение 7.1" xfId="51"/>
    <cellStyle name="_Приложение 8а" xfId="52"/>
    <cellStyle name="_Приложение №1" xfId="53"/>
    <cellStyle name="_Приложение Ж (инвест.стр-ра)" xfId="54"/>
    <cellStyle name="_Приложения  4.1 ОАО ДРСК,4.2 ХЭС" xfId="55"/>
    <cellStyle name="_Приложения 11 г. ХЭС 28.03.11 утв. Чудовым" xfId="56"/>
    <cellStyle name="_Приложения на Прав-во ХЭС 12.01.12" xfId="57"/>
    <cellStyle name="_Расчет стоимости 1км трубопровода" xfId="58"/>
    <cellStyle name="_таблица 14 ЕАО." xfId="59"/>
    <cellStyle name="_таблица 14 Перечень ИПР и план финансирования 2010г ЕАО." xfId="60"/>
    <cellStyle name="_Услуги ТПиР" xfId="61"/>
    <cellStyle name="_ф 2ГД - форма отчета ГД по закупкам (по видам закупок)" xfId="62"/>
    <cellStyle name="_Финплан ДРСК 2011-2013 17.02.10 Семыкин" xfId="63"/>
    <cellStyle name="_ЮЯ_РАО ЭСВ (1)" xfId="64"/>
    <cellStyle name="20% - Акцент1 2" xfId="65"/>
    <cellStyle name="20% - Акцент1 2 2" xfId="66"/>
    <cellStyle name="20% - Акцент1 2 2 2" xfId="67"/>
    <cellStyle name="20% - Акцент1 2 3" xfId="68"/>
    <cellStyle name="20% - Акцент1 3" xfId="69"/>
    <cellStyle name="20% - Акцент1 3 2" xfId="70"/>
    <cellStyle name="20% - Акцент1 3 2 2" xfId="71"/>
    <cellStyle name="20% - Акцент1 3 3" xfId="72"/>
    <cellStyle name="20% - Акцент1 4" xfId="73"/>
    <cellStyle name="20% - Акцент1 4 2" xfId="74"/>
    <cellStyle name="20% - Акцент2 2" xfId="75"/>
    <cellStyle name="20% - Акцент2 2 2" xfId="76"/>
    <cellStyle name="20% - Акцент2 2 2 2" xfId="77"/>
    <cellStyle name="20% - Акцент2 2 3" xfId="78"/>
    <cellStyle name="20% - Акцент2 3" xfId="79"/>
    <cellStyle name="20% - Акцент2 3 2" xfId="80"/>
    <cellStyle name="20% - Акцент2 3 2 2" xfId="81"/>
    <cellStyle name="20% - Акцент2 3 3" xfId="82"/>
    <cellStyle name="20% - Акцент2 4" xfId="83"/>
    <cellStyle name="20% - Акцент2 4 2" xfId="84"/>
    <cellStyle name="20% - Акцент3 2" xfId="85"/>
    <cellStyle name="20% - Акцент3 2 2" xfId="86"/>
    <cellStyle name="20% - Акцент3 2 2 2" xfId="87"/>
    <cellStyle name="20% - Акцент3 2 3" xfId="88"/>
    <cellStyle name="20% - Акцент3 3" xfId="89"/>
    <cellStyle name="20% - Акцент3 3 2" xfId="90"/>
    <cellStyle name="20% - Акцент3 3 2 2" xfId="91"/>
    <cellStyle name="20% - Акцент3 3 3" xfId="92"/>
    <cellStyle name="20% - Акцент3 4" xfId="93"/>
    <cellStyle name="20% - Акцент3 4 2" xfId="94"/>
    <cellStyle name="20% - Акцент4 2" xfId="95"/>
    <cellStyle name="20% - Акцент4 2 2" xfId="96"/>
    <cellStyle name="20% - Акцент4 2 2 2" xfId="97"/>
    <cellStyle name="20% - Акцент4 2 3" xfId="98"/>
    <cellStyle name="20% - Акцент4 3" xfId="99"/>
    <cellStyle name="20% - Акцент4 3 2" xfId="100"/>
    <cellStyle name="20% - Акцент4 3 2 2" xfId="101"/>
    <cellStyle name="20% - Акцент4 3 3" xfId="102"/>
    <cellStyle name="20% - Акцент4 4" xfId="103"/>
    <cellStyle name="20% - Акцент4 4 2" xfId="104"/>
    <cellStyle name="20% - Акцент5 2" xfId="105"/>
    <cellStyle name="20% - Акцент5 2 2" xfId="106"/>
    <cellStyle name="20% - Акцент5 2 2 2" xfId="107"/>
    <cellStyle name="20% - Акцент5 2 3" xfId="108"/>
    <cellStyle name="20% - Акцент5 3" xfId="109"/>
    <cellStyle name="20% - Акцент5 3 2" xfId="110"/>
    <cellStyle name="20% - Акцент6 2" xfId="111"/>
    <cellStyle name="20% - Акцент6 2 2" xfId="112"/>
    <cellStyle name="20% - Акцент6 2 2 2" xfId="113"/>
    <cellStyle name="20% - Акцент6 2 3" xfId="114"/>
    <cellStyle name="20% - Акцент6 3" xfId="115"/>
    <cellStyle name="20% - Акцент6 3 2" xfId="116"/>
    <cellStyle name="40% - Акцент1 2" xfId="117"/>
    <cellStyle name="40% - Акцент1 2 2" xfId="118"/>
    <cellStyle name="40% - Акцент1 2 2 2" xfId="119"/>
    <cellStyle name="40% - Акцент1 2 3" xfId="120"/>
    <cellStyle name="40% - Акцент1 3" xfId="121"/>
    <cellStyle name="40% - Акцент1 3 2" xfId="122"/>
    <cellStyle name="40% - Акцент1 3 2 2" xfId="123"/>
    <cellStyle name="40% - Акцент1 3 3" xfId="124"/>
    <cellStyle name="40% - Акцент1 4" xfId="125"/>
    <cellStyle name="40% - Акцент1 4 2" xfId="126"/>
    <cellStyle name="40% - Акцент2 2" xfId="127"/>
    <cellStyle name="40% - Акцент2 2 2" xfId="128"/>
    <cellStyle name="40% - Акцент2 2 2 2" xfId="129"/>
    <cellStyle name="40% - Акцент2 2 3" xfId="130"/>
    <cellStyle name="40% - Акцент2 3" xfId="131"/>
    <cellStyle name="40% - Акцент2 3 2" xfId="132"/>
    <cellStyle name="40% - Акцент3 2" xfId="133"/>
    <cellStyle name="40% - Акцент3 2 2" xfId="134"/>
    <cellStyle name="40% - Акцент3 2 2 2" xfId="135"/>
    <cellStyle name="40% - Акцент3 2 3" xfId="136"/>
    <cellStyle name="40% - Акцент3 3" xfId="137"/>
    <cellStyle name="40% - Акцент3 3 2" xfId="138"/>
    <cellStyle name="40% - Акцент3 3 2 2" xfId="139"/>
    <cellStyle name="40% - Акцент3 3 3" xfId="140"/>
    <cellStyle name="40% - Акцент3 4" xfId="141"/>
    <cellStyle name="40% - Акцент3 4 2" xfId="142"/>
    <cellStyle name="40% - Акцент4 2" xfId="143"/>
    <cellStyle name="40% - Акцент4 2 2" xfId="144"/>
    <cellStyle name="40% - Акцент4 2 2 2" xfId="145"/>
    <cellStyle name="40% - Акцент4 2 3" xfId="146"/>
    <cellStyle name="40% - Акцент4 3" xfId="147"/>
    <cellStyle name="40% - Акцент4 3 2" xfId="148"/>
    <cellStyle name="40% - Акцент4 3 2 2" xfId="149"/>
    <cellStyle name="40% - Акцент4 3 3" xfId="150"/>
    <cellStyle name="40% - Акцент4 4" xfId="151"/>
    <cellStyle name="40% - Акцент4 4 2" xfId="152"/>
    <cellStyle name="40% - Акцент5 2" xfId="153"/>
    <cellStyle name="40% - Акцент5 2 2" xfId="154"/>
    <cellStyle name="40% - Акцент5 2 2 2" xfId="155"/>
    <cellStyle name="40% - Акцент5 2 3" xfId="156"/>
    <cellStyle name="40% - Акцент5 3" xfId="157"/>
    <cellStyle name="40% - Акцент5 3 2" xfId="158"/>
    <cellStyle name="40% - Акцент6 2" xfId="159"/>
    <cellStyle name="40% - Акцент6 2 2" xfId="160"/>
    <cellStyle name="40% - Акцент6 2 2 2" xfId="161"/>
    <cellStyle name="40% - Акцент6 2 3" xfId="162"/>
    <cellStyle name="40% - Акцент6 3" xfId="163"/>
    <cellStyle name="40% - Акцент6 3 2" xfId="164"/>
    <cellStyle name="40% - Акцент6 3 2 2" xfId="165"/>
    <cellStyle name="40% - Акцент6 3 3" xfId="166"/>
    <cellStyle name="40% - Акцент6 4" xfId="167"/>
    <cellStyle name="40% - Акцент6 4 2" xfId="168"/>
    <cellStyle name="60% - Акцент1 2" xfId="169"/>
    <cellStyle name="60% - Акцент1 2 2" xfId="170"/>
    <cellStyle name="60% - Акцент1 2 2 2" xfId="171"/>
    <cellStyle name="60% - Акцент1 2 3" xfId="172"/>
    <cellStyle name="60% - Акцент1 3" xfId="173"/>
    <cellStyle name="60% - Акцент2 2" xfId="174"/>
    <cellStyle name="60% - Акцент2 2 2" xfId="175"/>
    <cellStyle name="60% - Акцент2 2 2 2" xfId="176"/>
    <cellStyle name="60% - Акцент2 2 3" xfId="177"/>
    <cellStyle name="60% - Акцент2 3" xfId="178"/>
    <cellStyle name="60% - Акцент3 2" xfId="179"/>
    <cellStyle name="60% - Акцент3 2 2" xfId="180"/>
    <cellStyle name="60% - Акцент3 2 2 2" xfId="181"/>
    <cellStyle name="60% - Акцент3 2 3" xfId="182"/>
    <cellStyle name="60% - Акцент3 3" xfId="183"/>
    <cellStyle name="60% - Акцент4 2" xfId="184"/>
    <cellStyle name="60% - Акцент4 2 2" xfId="185"/>
    <cellStyle name="60% - Акцент4 2 2 2" xfId="186"/>
    <cellStyle name="60% - Акцент4 2 3" xfId="187"/>
    <cellStyle name="60% - Акцент4 3" xfId="188"/>
    <cellStyle name="60% - Акцент5 2" xfId="189"/>
    <cellStyle name="60% - Акцент5 2 2" xfId="190"/>
    <cellStyle name="60% - Акцент5 2 2 2" xfId="191"/>
    <cellStyle name="60% - Акцент5 2 3" xfId="192"/>
    <cellStyle name="60% - Акцент5 3" xfId="193"/>
    <cellStyle name="60% - Акцент6 2" xfId="194"/>
    <cellStyle name="60% - Акцент6 2 2" xfId="195"/>
    <cellStyle name="60% - Акцент6 2 2 2" xfId="196"/>
    <cellStyle name="60% - Акцент6 2 3" xfId="197"/>
    <cellStyle name="60% - Акцент6 3" xfId="198"/>
    <cellStyle name="Assumption" xfId="199"/>
    <cellStyle name="Comma [0]" xfId="200"/>
    <cellStyle name="Comma_laroux" xfId="201"/>
    <cellStyle name="Currency [0]" xfId="202"/>
    <cellStyle name="Currency_laroux" xfId="203"/>
    <cellStyle name="Dates" xfId="204"/>
    <cellStyle name="E-mail" xfId="205"/>
    <cellStyle name="Heading" xfId="206"/>
    <cellStyle name="Heading2" xfId="207"/>
    <cellStyle name="Inputs" xfId="208"/>
    <cellStyle name="Normal_Attachement No.1" xfId="209"/>
    <cellStyle name="S1" xfId="210"/>
    <cellStyle name="Table Heading" xfId="211"/>
    <cellStyle name="TableStyleLight1" xfId="212"/>
    <cellStyle name="TableStyleLight1 2" xfId="213"/>
    <cellStyle name="TableStyleLight1 3" xfId="214"/>
    <cellStyle name="Telephone number" xfId="215"/>
    <cellStyle name="Акт" xfId="216"/>
    <cellStyle name="АктМТСН" xfId="217"/>
    <cellStyle name="Акцент1 2" xfId="218"/>
    <cellStyle name="Акцент1 2 2" xfId="219"/>
    <cellStyle name="Акцент1 2 2 2" xfId="220"/>
    <cellStyle name="Акцент1 2 3" xfId="221"/>
    <cellStyle name="Акцент1 3" xfId="222"/>
    <cellStyle name="Акцент2 2" xfId="223"/>
    <cellStyle name="Акцент2 2 2" xfId="224"/>
    <cellStyle name="Акцент2 2 2 2" xfId="225"/>
    <cellStyle name="Акцент2 2 3" xfId="226"/>
    <cellStyle name="Акцент2 3" xfId="227"/>
    <cellStyle name="Акцент3 2" xfId="228"/>
    <cellStyle name="Акцент3 2 2" xfId="229"/>
    <cellStyle name="Акцент3 2 2 2" xfId="230"/>
    <cellStyle name="Акцент3 2 3" xfId="231"/>
    <cellStyle name="Акцент3 3" xfId="232"/>
    <cellStyle name="Акцент4 2" xfId="233"/>
    <cellStyle name="Акцент4 2 2" xfId="234"/>
    <cellStyle name="Акцент4 2 2 2" xfId="235"/>
    <cellStyle name="Акцент4 2 3" xfId="236"/>
    <cellStyle name="Акцент4 3" xfId="237"/>
    <cellStyle name="Акцент5 2" xfId="238"/>
    <cellStyle name="Акцент5 2 2" xfId="239"/>
    <cellStyle name="Акцент5 2 2 2" xfId="240"/>
    <cellStyle name="Акцент5 2 3" xfId="241"/>
    <cellStyle name="Акцент5 3" xfId="242"/>
    <cellStyle name="Акцент6 2" xfId="243"/>
    <cellStyle name="Акцент6 2 2" xfId="244"/>
    <cellStyle name="Акцент6 2 2 2" xfId="245"/>
    <cellStyle name="Акцент6 2 3" xfId="246"/>
    <cellStyle name="Акцент6 3" xfId="247"/>
    <cellStyle name="Ввод  2" xfId="248"/>
    <cellStyle name="Ввод  2 2" xfId="249"/>
    <cellStyle name="Ввод  2 2 2" xfId="250"/>
    <cellStyle name="Ввод  2 2 2 2" xfId="251"/>
    <cellStyle name="Ввод  2 2 3" xfId="252"/>
    <cellStyle name="Ввод  2 3" xfId="253"/>
    <cellStyle name="Ввод  2 3 2" xfId="254"/>
    <cellStyle name="Ввод  2 3 3" xfId="255"/>
    <cellStyle name="Ввод  2 4" xfId="256"/>
    <cellStyle name="Ввод  2 5" xfId="257"/>
    <cellStyle name="Ввод  3" xfId="258"/>
    <cellStyle name="ВедРесурсов" xfId="259"/>
    <cellStyle name="ВедРесурсовАкт" xfId="260"/>
    <cellStyle name="Вывод 2" xfId="261"/>
    <cellStyle name="Вывод 2 2" xfId="262"/>
    <cellStyle name="Вывод 2 2 2" xfId="263"/>
    <cellStyle name="Вывод 2 2 2 2" xfId="264"/>
    <cellStyle name="Вывод 2 3" xfId="265"/>
    <cellStyle name="Вывод 2 3 2" xfId="266"/>
    <cellStyle name="Вывод 2 3 3" xfId="267"/>
    <cellStyle name="Вывод 2 4" xfId="268"/>
    <cellStyle name="Вывод 2 5" xfId="269"/>
    <cellStyle name="Вывод 3" xfId="270"/>
    <cellStyle name="Вывод 3 2" xfId="271"/>
    <cellStyle name="Вычисление 2" xfId="272"/>
    <cellStyle name="Вычисление 2 2" xfId="273"/>
    <cellStyle name="Вычисление 2 2 2" xfId="274"/>
    <cellStyle name="Вычисление 2 2 2 2" xfId="275"/>
    <cellStyle name="Вычисление 2 2 3" xfId="276"/>
    <cellStyle name="Вычисление 2 3" xfId="277"/>
    <cellStyle name="Вычисление 2 3 2" xfId="278"/>
    <cellStyle name="Вычисление 2 3 3" xfId="279"/>
    <cellStyle name="Вычисление 2 4" xfId="280"/>
    <cellStyle name="Вычисление 2 5" xfId="281"/>
    <cellStyle name="Вычисление 3" xfId="282"/>
    <cellStyle name="Вычисление 3 2" xfId="283"/>
    <cellStyle name="Денежный 2" xfId="284"/>
    <cellStyle name="Заголовок" xfId="285"/>
    <cellStyle name="Заголовок 1 2" xfId="286"/>
    <cellStyle name="Заголовок 1 2 2" xfId="287"/>
    <cellStyle name="Заголовок 1 2 3" xfId="288"/>
    <cellStyle name="Заголовок 1 3" xfId="289"/>
    <cellStyle name="Заголовок 2 2" xfId="290"/>
    <cellStyle name="Заголовок 2 2 2" xfId="291"/>
    <cellStyle name="Заголовок 2 2 3" xfId="292"/>
    <cellStyle name="Заголовок 2 3" xfId="293"/>
    <cellStyle name="Заголовок 3 2" xfId="294"/>
    <cellStyle name="Заголовок 3 2 2" xfId="295"/>
    <cellStyle name="Заголовок 3 2 3" xfId="296"/>
    <cellStyle name="Заголовок 3 3" xfId="297"/>
    <cellStyle name="Заголовок 4 2" xfId="298"/>
    <cellStyle name="Заголовок 4 2 2" xfId="299"/>
    <cellStyle name="Заголовок 4 2 3" xfId="300"/>
    <cellStyle name="Заголовок 4 3" xfId="301"/>
    <cellStyle name="ЗаголовокСтолбца" xfId="302"/>
    <cellStyle name="Значение" xfId="303"/>
    <cellStyle name="Значение 2" xfId="304"/>
    <cellStyle name="Значение 2 2" xfId="305"/>
    <cellStyle name="Значение 3" xfId="306"/>
    <cellStyle name="Индексы" xfId="307"/>
    <cellStyle name="Итог 2" xfId="308"/>
    <cellStyle name="Итог 2 2" xfId="309"/>
    <cellStyle name="Итог 2 2 2" xfId="310"/>
    <cellStyle name="Итог 2 2 2 2" xfId="311"/>
    <cellStyle name="Итог 2 2 3" xfId="312"/>
    <cellStyle name="Итог 2 3" xfId="313"/>
    <cellStyle name="Итог 2 3 2" xfId="314"/>
    <cellStyle name="Итог 2 4" xfId="315"/>
    <cellStyle name="Итог 2 5" xfId="316"/>
    <cellStyle name="Итог 3" xfId="317"/>
    <cellStyle name="Итог 3 2" xfId="318"/>
    <cellStyle name="Итоги" xfId="319"/>
    <cellStyle name="ИтогоАктБазЦ" xfId="320"/>
    <cellStyle name="ИтогоАктБИМ" xfId="321"/>
    <cellStyle name="ИтогоАктРесМет" xfId="322"/>
    <cellStyle name="ИтогоБазЦ" xfId="323"/>
    <cellStyle name="ИтогоБИМ" xfId="324"/>
    <cellStyle name="ИтогоРесМет" xfId="325"/>
    <cellStyle name="Контрольная ячейка 2" xfId="326"/>
    <cellStyle name="Контрольная ячейка 2 2" xfId="327"/>
    <cellStyle name="Контрольная ячейка 2 2 2" xfId="328"/>
    <cellStyle name="Контрольная ячейка 2 3" xfId="329"/>
    <cellStyle name="Контрольная ячейка 3" xfId="330"/>
    <cellStyle name="ЛокСмета" xfId="331"/>
    <cellStyle name="ЛокСмМТСН" xfId="332"/>
    <cellStyle name="М29" xfId="333"/>
    <cellStyle name="Название 2" xfId="334"/>
    <cellStyle name="Название 2 2" xfId="335"/>
    <cellStyle name="Название 2 3" xfId="336"/>
    <cellStyle name="Название 3" xfId="337"/>
    <cellStyle name="Нейтральный 2" xfId="338"/>
    <cellStyle name="Нейтральный 2 2" xfId="339"/>
    <cellStyle name="Нейтральный 2 2 2" xfId="340"/>
    <cellStyle name="Нейтральный 2 3" xfId="341"/>
    <cellStyle name="Нейтральный 3" xfId="342"/>
    <cellStyle name="ОбСмета" xfId="343"/>
    <cellStyle name="Обычный" xfId="0" builtinId="0"/>
    <cellStyle name="Обычный 10" xfId="2"/>
    <cellStyle name="Обычный 10 2" xfId="344"/>
    <cellStyle name="Обычный 10 2 2" xfId="345"/>
    <cellStyle name="Обычный 10 2 2 2" xfId="346"/>
    <cellStyle name="Обычный 10 2 2 2 2" xfId="347"/>
    <cellStyle name="Обычный 10 2 2 2 2 2" xfId="348"/>
    <cellStyle name="Обычный 10 2 2 2 2 3" xfId="349"/>
    <cellStyle name="Обычный 10 2 2 2 3" xfId="350"/>
    <cellStyle name="Обычный 10 2 2 2 3 2" xfId="351"/>
    <cellStyle name="Обычный 10 2 2 2 3 3" xfId="352"/>
    <cellStyle name="Обычный 10 2 2 2 4" xfId="353"/>
    <cellStyle name="Обычный 10 2 2 2 5" xfId="354"/>
    <cellStyle name="Обычный 10 2 2 3" xfId="355"/>
    <cellStyle name="Обычный 10 2 2 3 2" xfId="356"/>
    <cellStyle name="Обычный 10 2 2 3 3" xfId="357"/>
    <cellStyle name="Обычный 10 2 2 4" xfId="358"/>
    <cellStyle name="Обычный 10 2 2 4 2" xfId="359"/>
    <cellStyle name="Обычный 10 2 2 4 3" xfId="360"/>
    <cellStyle name="Обычный 10 2 2 5" xfId="361"/>
    <cellStyle name="Обычный 10 2 2 6" xfId="362"/>
    <cellStyle name="Обычный 10 2 3" xfId="363"/>
    <cellStyle name="Обычный 10 2 3 2" xfId="364"/>
    <cellStyle name="Обычный 10 2 3 2 2" xfId="365"/>
    <cellStyle name="Обычный 10 2 3 2 3" xfId="366"/>
    <cellStyle name="Обычный 10 2 3 3" xfId="367"/>
    <cellStyle name="Обычный 10 2 3 3 2" xfId="368"/>
    <cellStyle name="Обычный 10 2 3 3 3" xfId="369"/>
    <cellStyle name="Обычный 10 2 3 4" xfId="370"/>
    <cellStyle name="Обычный 10 2 3 5" xfId="371"/>
    <cellStyle name="Обычный 10 2 4" xfId="372"/>
    <cellStyle name="Обычный 10 2 5" xfId="373"/>
    <cellStyle name="Обычный 10 2 5 2" xfId="374"/>
    <cellStyle name="Обычный 10 2 5 3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2 3" xfId="380"/>
    <cellStyle name="Обычный 10 3 2 3" xfId="381"/>
    <cellStyle name="Обычный 10 3 2 3 2" xfId="382"/>
    <cellStyle name="Обычный 10 3 2 3 3" xfId="383"/>
    <cellStyle name="Обычный 10 3 2 4" xfId="384"/>
    <cellStyle name="Обычный 10 3 2 5" xfId="385"/>
    <cellStyle name="Обычный 10 3 3" xfId="386"/>
    <cellStyle name="Обычный 10 3 4" xfId="387"/>
    <cellStyle name="Обычный 10 3 4 2" xfId="388"/>
    <cellStyle name="Обычный 10 3 4 3" xfId="389"/>
    <cellStyle name="Обычный 10 3 5" xfId="390"/>
    <cellStyle name="Обычный 10 3 5 2" xfId="391"/>
    <cellStyle name="Обычный 10 3 5 3" xfId="392"/>
    <cellStyle name="Обычный 10 3 6" xfId="393"/>
    <cellStyle name="Обычный 10 3 7" xfId="394"/>
    <cellStyle name="Обычный 10 4" xfId="395"/>
    <cellStyle name="Обычный 10 4 2" xfId="396"/>
    <cellStyle name="Обычный 10 4 2 2" xfId="397"/>
    <cellStyle name="Обычный 10 4 2 3" xfId="398"/>
    <cellStyle name="Обычный 10 4 3" xfId="399"/>
    <cellStyle name="Обычный 10 4 3 2" xfId="400"/>
    <cellStyle name="Обычный 10 4 3 3" xfId="401"/>
    <cellStyle name="Обычный 10 4 4" xfId="402"/>
    <cellStyle name="Обычный 10 4 5" xfId="403"/>
    <cellStyle name="Обычный 11" xfId="404"/>
    <cellStyle name="Обычный 11 2" xfId="405"/>
    <cellStyle name="Обычный 11 3" xfId="406"/>
    <cellStyle name="Обычный 11 3 2" xfId="407"/>
    <cellStyle name="Обычный 11 3 2 2" xfId="408"/>
    <cellStyle name="Обычный 11 3 2 3" xfId="409"/>
    <cellStyle name="Обычный 11 3 3" xfId="410"/>
    <cellStyle name="Обычный 11 3 3 2" xfId="411"/>
    <cellStyle name="Обычный 11 3 3 3" xfId="412"/>
    <cellStyle name="Обычный 11 3 4" xfId="413"/>
    <cellStyle name="Обычный 11 3 4 2" xfId="414"/>
    <cellStyle name="Обычный 11 3 4 3" xfId="415"/>
    <cellStyle name="Обычный 11 3 5" xfId="416"/>
    <cellStyle name="Обычный 11 3 6" xfId="417"/>
    <cellStyle name="Обычный 11 4" xfId="418"/>
    <cellStyle name="Обычный 11 4 2" xfId="419"/>
    <cellStyle name="Обычный 12" xfId="420"/>
    <cellStyle name="Обычный 12 2" xfId="421"/>
    <cellStyle name="Обычный 12 3" xfId="422"/>
    <cellStyle name="Обычный 12 3 2" xfId="423"/>
    <cellStyle name="Обычный 12 4" xfId="424"/>
    <cellStyle name="Обычный 12 5" xfId="425"/>
    <cellStyle name="Обычный 12 5 2" xfId="426"/>
    <cellStyle name="Обычный 12 5 2 2" xfId="427"/>
    <cellStyle name="Обычный 12 5 2 3" xfId="428"/>
    <cellStyle name="Обычный 12 5 3" xfId="429"/>
    <cellStyle name="Обычный 12 5 4" xfId="430"/>
    <cellStyle name="Обычный 12 6" xfId="431"/>
    <cellStyle name="Обычный 12 6 2" xfId="432"/>
    <cellStyle name="Обычный 12 6 3" xfId="433"/>
    <cellStyle name="Обычный 12 7" xfId="434"/>
    <cellStyle name="Обычный 12 7 2" xfId="435"/>
    <cellStyle name="Обычный 12 7 3" xfId="436"/>
    <cellStyle name="Обычный 12 8" xfId="437"/>
    <cellStyle name="Обычный 12 9" xfId="438"/>
    <cellStyle name="Обычный 13" xfId="439"/>
    <cellStyle name="Обычный 13 2" xfId="440"/>
    <cellStyle name="Обычный 13 3" xfId="441"/>
    <cellStyle name="Обычный 14" xfId="442"/>
    <cellStyle name="Обычный 14 2" xfId="443"/>
    <cellStyle name="Обычный 15" xfId="444"/>
    <cellStyle name="Обычный 15 2" xfId="445"/>
    <cellStyle name="Обычный 15 3" xfId="446"/>
    <cellStyle name="Обычный 15 4" xfId="447"/>
    <cellStyle name="Обычный 15 4 2" xfId="448"/>
    <cellStyle name="Обычный 16" xfId="449"/>
    <cellStyle name="Обычный 17" xfId="450"/>
    <cellStyle name="Обычный 17 2" xfId="451"/>
    <cellStyle name="Обычный 18" xfId="452"/>
    <cellStyle name="Обычный 18 2" xfId="453"/>
    <cellStyle name="Обычный 18 3" xfId="454"/>
    <cellStyle name="Обычный 19" xfId="455"/>
    <cellStyle name="Обычный 19 2" xfId="456"/>
    <cellStyle name="Обычный 2" xfId="1"/>
    <cellStyle name="Обычный 2 10" xfId="457"/>
    <cellStyle name="Обычный 2 2" xfId="458"/>
    <cellStyle name="Обычный 2 2 2" xfId="459"/>
    <cellStyle name="Обычный 2 2 2 2" xfId="460"/>
    <cellStyle name="Обычный 2 2 2 2 2" xfId="461"/>
    <cellStyle name="Обычный 2 2 2 3" xfId="462"/>
    <cellStyle name="Обычный 2 2 3" xfId="463"/>
    <cellStyle name="Обычный 2 3" xfId="464"/>
    <cellStyle name="Обычный 2 3 2" xfId="465"/>
    <cellStyle name="Обычный 2 3 3" xfId="466"/>
    <cellStyle name="Обычный 2 3_к селектору 26 06 13 (ИПР ПЭС) рабочий (2)" xfId="467"/>
    <cellStyle name="Обычный 2 4" xfId="468"/>
    <cellStyle name="Обычный 2 4 2" xfId="469"/>
    <cellStyle name="Обычный 2 4 2 2" xfId="470"/>
    <cellStyle name="Обычный 2 4 2 2 2" xfId="471"/>
    <cellStyle name="Обычный 2 4 2 2 3" xfId="472"/>
    <cellStyle name="Обычный 2 4 2 3" xfId="473"/>
    <cellStyle name="Обычный 2 4 2 4" xfId="474"/>
    <cellStyle name="Обычный 2 4 3" xfId="475"/>
    <cellStyle name="Обычный 2 5" xfId="476"/>
    <cellStyle name="Обычный 2 5 2" xfId="477"/>
    <cellStyle name="Обычный 2 5 2 2" xfId="478"/>
    <cellStyle name="Обычный 2 5 2 2 2" xfId="479"/>
    <cellStyle name="Обычный 2 5 2 2 2 2" xfId="480"/>
    <cellStyle name="Обычный 2 5 2 2 2 3" xfId="481"/>
    <cellStyle name="Обычный 2 5 2 2 3" xfId="482"/>
    <cellStyle name="Обычный 2 5 2 2 4" xfId="483"/>
    <cellStyle name="Обычный 2 5 2 3" xfId="484"/>
    <cellStyle name="Обычный 2 5 2 3 2" xfId="485"/>
    <cellStyle name="Обычный 2 5 2 3 3" xfId="486"/>
    <cellStyle name="Обычный 2 5 2 4" xfId="487"/>
    <cellStyle name="Обычный 2 5 2 5" xfId="488"/>
    <cellStyle name="Обычный 2 5 3" xfId="489"/>
    <cellStyle name="Обычный 2 5 3 2" xfId="490"/>
    <cellStyle name="Обычный 2 5 3 2 2" xfId="491"/>
    <cellStyle name="Обычный 2 5 3 2 3" xfId="492"/>
    <cellStyle name="Обычный 2 5 3 3" xfId="493"/>
    <cellStyle name="Обычный 2 5 3 4" xfId="494"/>
    <cellStyle name="Обычный 2 5 4" xfId="495"/>
    <cellStyle name="Обычный 2 5 4 2" xfId="496"/>
    <cellStyle name="Обычный 2 5 4 3" xfId="497"/>
    <cellStyle name="Обычный 2 5 5" xfId="498"/>
    <cellStyle name="Обычный 2 5 5 2" xfId="499"/>
    <cellStyle name="Обычный 2 5 5 3" xfId="500"/>
    <cellStyle name="Обычный 2 5 6" xfId="501"/>
    <cellStyle name="Обычный 2 5 7" xfId="502"/>
    <cellStyle name="Обычный 2 6" xfId="503"/>
    <cellStyle name="Обычный 2_к селектору 26 06 13 (ИПР ПЭС) рабочий (2)" xfId="504"/>
    <cellStyle name="Обычный 20" xfId="505"/>
    <cellStyle name="Обычный 20 2" xfId="506"/>
    <cellStyle name="Обычный 21" xfId="507"/>
    <cellStyle name="Обычный 22" xfId="508"/>
    <cellStyle name="Обычный 23" xfId="509"/>
    <cellStyle name="Обычный 23 2" xfId="510"/>
    <cellStyle name="Обычный 24" xfId="511"/>
    <cellStyle name="Обычный 24 2" xfId="512"/>
    <cellStyle name="Обычный 24 2 2" xfId="513"/>
    <cellStyle name="Обычный 24 2 3" xfId="514"/>
    <cellStyle name="Обычный 24 2 3 2" xfId="515"/>
    <cellStyle name="Обычный 24 2 3 3" xfId="516"/>
    <cellStyle name="Обычный 24 2 4" xfId="517"/>
    <cellStyle name="Обычный 24 2 5" xfId="518"/>
    <cellStyle name="Обычный 24 3" xfId="519"/>
    <cellStyle name="Обычный 24 4" xfId="520"/>
    <cellStyle name="Обычный 25" xfId="521"/>
    <cellStyle name="Обычный 25 2" xfId="522"/>
    <cellStyle name="Обычный 25 2 2" xfId="523"/>
    <cellStyle name="Обычный 25 2 2 2" xfId="524"/>
    <cellStyle name="Обычный 25 2 2 2 2" xfId="525"/>
    <cellStyle name="Обычный 25 2 2 2 3" xfId="526"/>
    <cellStyle name="Обычный 25 2 2 3" xfId="527"/>
    <cellStyle name="Обычный 25 2 2 4" xfId="528"/>
    <cellStyle name="Обычный 25 3" xfId="529"/>
    <cellStyle name="Обычный 25 4" xfId="530"/>
    <cellStyle name="Обычный 26" xfId="531"/>
    <cellStyle name="Обычный 26 2" xfId="532"/>
    <cellStyle name="Обычный 26 3" xfId="533"/>
    <cellStyle name="Обычный 27" xfId="534"/>
    <cellStyle name="Обычный 27 2" xfId="535"/>
    <cellStyle name="Обычный 27 3" xfId="536"/>
    <cellStyle name="Обычный 28" xfId="537"/>
    <cellStyle name="Обычный 28 2" xfId="538"/>
    <cellStyle name="Обычный 28 3" xfId="539"/>
    <cellStyle name="Обычный 29" xfId="540"/>
    <cellStyle name="Обычный 29 2" xfId="541"/>
    <cellStyle name="Обычный 29 3" xfId="542"/>
    <cellStyle name="Обычный 3" xfId="543"/>
    <cellStyle name="Обычный 3 2" xfId="544"/>
    <cellStyle name="Обычный 3 2 2" xfId="545"/>
    <cellStyle name="Обычный 3 2 2 2" xfId="546"/>
    <cellStyle name="Обычный 3 2 2 3" xfId="547"/>
    <cellStyle name="Обычный 3 2 2 4" xfId="548"/>
    <cellStyle name="Обычный 3 2 3" xfId="549"/>
    <cellStyle name="Обычный 3 2 4" xfId="550"/>
    <cellStyle name="Обычный 3 2 5" xfId="551"/>
    <cellStyle name="Обычный 3 2 5 2" xfId="552"/>
    <cellStyle name="Обычный 3 2 6" xfId="553"/>
    <cellStyle name="Обычный 3 3" xfId="554"/>
    <cellStyle name="Обычный 3 3 2" xfId="555"/>
    <cellStyle name="Обычный 3 3 3" xfId="556"/>
    <cellStyle name="Обычный 3 3 4" xfId="557"/>
    <cellStyle name="Обычный 3 4" xfId="558"/>
    <cellStyle name="Обычный 3 5" xfId="559"/>
    <cellStyle name="Обычный 3 5 2" xfId="560"/>
    <cellStyle name="Обычный 3 5 2 2" xfId="561"/>
    <cellStyle name="Обычный 3 5 3" xfId="562"/>
    <cellStyle name="Обычный 3 6" xfId="563"/>
    <cellStyle name="Обычный 3 7" xfId="564"/>
    <cellStyle name="Обычный 3_ДИПР 2014-2018 (прил 1.1,1.2,1.3,2.2,2.3, 6.1.,6.2,6.3)" xfId="565"/>
    <cellStyle name="Обычный 30" xfId="566"/>
    <cellStyle name="Обычный 31" xfId="567"/>
    <cellStyle name="Обычный 32" xfId="568"/>
    <cellStyle name="Обычный 33" xfId="569"/>
    <cellStyle name="Обычный 34" xfId="570"/>
    <cellStyle name="Обычный 35" xfId="571"/>
    <cellStyle name="Обычный 35 2" xfId="572"/>
    <cellStyle name="Обычный 4" xfId="573"/>
    <cellStyle name="Обычный 4 2" xfId="574"/>
    <cellStyle name="Обычный 4 2 2" xfId="575"/>
    <cellStyle name="Обычный 4 3" xfId="576"/>
    <cellStyle name="Обычный 4 3 2" xfId="577"/>
    <cellStyle name="Обычный 4 3 2 2" xfId="578"/>
    <cellStyle name="Обычный 4 3 2 2 2" xfId="579"/>
    <cellStyle name="Обычный 4 3 2 2 2 2" xfId="580"/>
    <cellStyle name="Обычный 4 3 2 2 2 2 2" xfId="581"/>
    <cellStyle name="Обычный 4 3 2 2 2 2 3" xfId="582"/>
    <cellStyle name="Обычный 4 3 2 2 2 3" xfId="583"/>
    <cellStyle name="Обычный 4 3 2 2 2 3 2" xfId="584"/>
    <cellStyle name="Обычный 4 3 2 2 2 3 3" xfId="585"/>
    <cellStyle name="Обычный 4 3 2 2 2 4" xfId="586"/>
    <cellStyle name="Обычный 4 3 2 2 2 5" xfId="587"/>
    <cellStyle name="Обычный 4 3 2 2 3" xfId="588"/>
    <cellStyle name="Обычный 4 3 2 2 3 2" xfId="589"/>
    <cellStyle name="Обычный 4 3 2 2 3 3" xfId="590"/>
    <cellStyle name="Обычный 4 3 2 2 4" xfId="591"/>
    <cellStyle name="Обычный 4 3 2 2 4 2" xfId="592"/>
    <cellStyle name="Обычный 4 3 2 2 4 3" xfId="593"/>
    <cellStyle name="Обычный 4 3 2 2 5" xfId="594"/>
    <cellStyle name="Обычный 4 3 2 2 6" xfId="595"/>
    <cellStyle name="Обычный 4 3 2 3" xfId="596"/>
    <cellStyle name="Обычный 4 3 2 3 2" xfId="597"/>
    <cellStyle name="Обычный 4 3 2 3 2 2" xfId="598"/>
    <cellStyle name="Обычный 4 3 2 3 2 3" xfId="599"/>
    <cellStyle name="Обычный 4 3 2 3 3" xfId="600"/>
    <cellStyle name="Обычный 4 3 2 3 3 2" xfId="601"/>
    <cellStyle name="Обычный 4 3 2 3 3 3" xfId="602"/>
    <cellStyle name="Обычный 4 3 2 3 4" xfId="603"/>
    <cellStyle name="Обычный 4 3 2 3 5" xfId="604"/>
    <cellStyle name="Обычный 4 3 2 4" xfId="605"/>
    <cellStyle name="Обычный 4 3 2 4 2" xfId="606"/>
    <cellStyle name="Обычный 4 3 2 4 3" xfId="607"/>
    <cellStyle name="Обычный 4 3 2 5" xfId="608"/>
    <cellStyle name="Обычный 4 3 2 5 2" xfId="609"/>
    <cellStyle name="Обычный 4 3 2 5 3" xfId="610"/>
    <cellStyle name="Обычный 4 3 2 6" xfId="611"/>
    <cellStyle name="Обычный 4 3 2 7" xfId="612"/>
    <cellStyle name="Обычный 4 3 3" xfId="613"/>
    <cellStyle name="Обычный 4 3 3 2" xfId="614"/>
    <cellStyle name="Обычный 4 3 3 2 2" xfId="615"/>
    <cellStyle name="Обычный 4 3 3 2 2 2" xfId="616"/>
    <cellStyle name="Обычный 4 3 3 2 2 3" xfId="617"/>
    <cellStyle name="Обычный 4 3 3 2 3" xfId="618"/>
    <cellStyle name="Обычный 4 3 3 2 3 2" xfId="619"/>
    <cellStyle name="Обычный 4 3 3 2 3 3" xfId="620"/>
    <cellStyle name="Обычный 4 3 3 2 4" xfId="621"/>
    <cellStyle name="Обычный 4 3 3 2 5" xfId="622"/>
    <cellStyle name="Обычный 4 3 3 3" xfId="623"/>
    <cellStyle name="Обычный 4 3 3 3 2" xfId="624"/>
    <cellStyle name="Обычный 4 3 3 3 3" xfId="625"/>
    <cellStyle name="Обычный 4 3 3 4" xfId="626"/>
    <cellStyle name="Обычный 4 3 3 4 2" xfId="627"/>
    <cellStyle name="Обычный 4 3 3 4 3" xfId="628"/>
    <cellStyle name="Обычный 4 3 3 5" xfId="629"/>
    <cellStyle name="Обычный 4 3 3 6" xfId="630"/>
    <cellStyle name="Обычный 4 3 4" xfId="631"/>
    <cellStyle name="Обычный 4 3 4 2" xfId="632"/>
    <cellStyle name="Обычный 4 3 4 2 2" xfId="633"/>
    <cellStyle name="Обычный 4 3 4 2 3" xfId="634"/>
    <cellStyle name="Обычный 4 3 4 3" xfId="635"/>
    <cellStyle name="Обычный 4 3 4 3 2" xfId="636"/>
    <cellStyle name="Обычный 4 3 4 3 3" xfId="637"/>
    <cellStyle name="Обычный 4 3 4 4" xfId="638"/>
    <cellStyle name="Обычный 4 3 4 5" xfId="639"/>
    <cellStyle name="Обычный 4 3 5" xfId="640"/>
    <cellStyle name="Обычный 4 3 5 2" xfId="641"/>
    <cellStyle name="Обычный 4 3 5 3" xfId="642"/>
    <cellStyle name="Обычный 4 3 6" xfId="643"/>
    <cellStyle name="Обычный 4 3 6 2" xfId="644"/>
    <cellStyle name="Обычный 4 3 6 3" xfId="645"/>
    <cellStyle name="Обычный 4 3 7" xfId="646"/>
    <cellStyle name="Обычный 4 3 8" xfId="647"/>
    <cellStyle name="Обычный 4 4" xfId="648"/>
    <cellStyle name="Обычный 4 4 2" xfId="649"/>
    <cellStyle name="Обычный 4 4 3" xfId="650"/>
    <cellStyle name="Обычный 4 5" xfId="651"/>
    <cellStyle name="Обычный 4 6" xfId="652"/>
    <cellStyle name="Обычный 4 7" xfId="653"/>
    <cellStyle name="Обычный 5" xfId="654"/>
    <cellStyle name="Обычный 5 2" xfId="655"/>
    <cellStyle name="Обычный 5 2 2" xfId="656"/>
    <cellStyle name="Обычный 5 3" xfId="657"/>
    <cellStyle name="Обычный 5 3 2" xfId="658"/>
    <cellStyle name="Обычный 5 3 3" xfId="659"/>
    <cellStyle name="Обычный 5 4" xfId="660"/>
    <cellStyle name="Обычный 5 4 2" xfId="661"/>
    <cellStyle name="Обычный 5 4 2 2" xfId="662"/>
    <cellStyle name="Обычный 5 4 2 3" xfId="663"/>
    <cellStyle name="Обычный 5 4 3" xfId="664"/>
    <cellStyle name="Обычный 5 4 3 2" xfId="665"/>
    <cellStyle name="Обычный 5 4 3 3" xfId="666"/>
    <cellStyle name="Обычный 5 4 4" xfId="667"/>
    <cellStyle name="Обычный 5 4 5" xfId="668"/>
    <cellStyle name="Обычный 5_Все прил 2012-2017 (коррект ПР) ЕАО" xfId="669"/>
    <cellStyle name="Обычный 6" xfId="670"/>
    <cellStyle name="Обычный 6 10" xfId="671"/>
    <cellStyle name="Обычный 6 2" xfId="672"/>
    <cellStyle name="Обычный 6 2 2" xfId="673"/>
    <cellStyle name="Обычный 6 2 2 2" xfId="674"/>
    <cellStyle name="Обычный 6 2 2 2 2" xfId="675"/>
    <cellStyle name="Обычный 6 2 2 2 2 2" xfId="676"/>
    <cellStyle name="Обычный 6 2 2 2 2 3" xfId="677"/>
    <cellStyle name="Обычный 6 2 2 2 3" xfId="678"/>
    <cellStyle name="Обычный 6 2 2 2 3 2" xfId="679"/>
    <cellStyle name="Обычный 6 2 2 2 3 3" xfId="680"/>
    <cellStyle name="Обычный 6 2 2 3" xfId="681"/>
    <cellStyle name="Обычный 6 2 2 3 2" xfId="682"/>
    <cellStyle name="Обычный 6 2 2 3 3" xfId="683"/>
    <cellStyle name="Обычный 6 2 2 4" xfId="684"/>
    <cellStyle name="Обычный 6 2 2 4 2" xfId="685"/>
    <cellStyle name="Обычный 6 2 2 4 3" xfId="686"/>
    <cellStyle name="Обычный 6 2 2 5" xfId="687"/>
    <cellStyle name="Обычный 6 2 2 6" xfId="688"/>
    <cellStyle name="Обычный 6 2 2 7" xfId="689"/>
    <cellStyle name="Обычный 6 2 3" xfId="690"/>
    <cellStyle name="Обычный 6 2 4" xfId="691"/>
    <cellStyle name="Обычный 6 2 4 2" xfId="692"/>
    <cellStyle name="Обычный 6 2 4 3" xfId="693"/>
    <cellStyle name="Обычный 6 2 5" xfId="694"/>
    <cellStyle name="Обычный 6 2 6" xfId="695"/>
    <cellStyle name="Обычный 6 2 7" xfId="696"/>
    <cellStyle name="Обычный 6 2 8" xfId="697"/>
    <cellStyle name="Обычный 6 3" xfId="698"/>
    <cellStyle name="Обычный 6 3 2" xfId="699"/>
    <cellStyle name="Обычный 6 4" xfId="700"/>
    <cellStyle name="Обычный 6 5" xfId="701"/>
    <cellStyle name="Обычный 6 6" xfId="702"/>
    <cellStyle name="Обычный 6 6 2" xfId="703"/>
    <cellStyle name="Обычный 6 6 3" xfId="704"/>
    <cellStyle name="Обычный 6 7" xfId="705"/>
    <cellStyle name="Обычный 6 8" xfId="706"/>
    <cellStyle name="Обычный 6 9" xfId="707"/>
    <cellStyle name="Обычный 7" xfId="708"/>
    <cellStyle name="Обычный 7 2" xfId="709"/>
    <cellStyle name="Обычный 7 2 2" xfId="710"/>
    <cellStyle name="Обычный 7 2 2 2" xfId="711"/>
    <cellStyle name="Обычный 7 2 2 2 2" xfId="712"/>
    <cellStyle name="Обычный 7 2 2 2 2 2" xfId="713"/>
    <cellStyle name="Обычный 7 2 2 2 2 3" xfId="714"/>
    <cellStyle name="Обычный 7 2 2 2 2 4" xfId="715"/>
    <cellStyle name="Обычный 7 2 2 2 3" xfId="716"/>
    <cellStyle name="Обычный 7 2 2 2 4" xfId="717"/>
    <cellStyle name="Обычный 7 2 2 3" xfId="718"/>
    <cellStyle name="Обычный 7 2 2 3 2" xfId="719"/>
    <cellStyle name="Обычный 7 2 2 3 3" xfId="720"/>
    <cellStyle name="Обычный 7 2 2 4" xfId="721"/>
    <cellStyle name="Обычный 7 2 2 4 2" xfId="722"/>
    <cellStyle name="Обычный 7 2 2 4 3" xfId="723"/>
    <cellStyle name="Обычный 7 2 2 5" xfId="724"/>
    <cellStyle name="Обычный 7 2 2 6" xfId="725"/>
    <cellStyle name="Обычный 7 2 3" xfId="726"/>
    <cellStyle name="Обычный 7 3" xfId="727"/>
    <cellStyle name="Обычный 7 3 2" xfId="728"/>
    <cellStyle name="Обычный 7 4" xfId="729"/>
    <cellStyle name="Обычный 7 5" xfId="730"/>
    <cellStyle name="Обычный 7 6" xfId="731"/>
    <cellStyle name="Обычный 7 6 2" xfId="732"/>
    <cellStyle name="Обычный 7 6 3" xfId="733"/>
    <cellStyle name="Обычный 8" xfId="734"/>
    <cellStyle name="Обычный 8 2" xfId="735"/>
    <cellStyle name="Обычный 8 2 2" xfId="736"/>
    <cellStyle name="Обычный 8 28" xfId="737"/>
    <cellStyle name="Обычный 8 28 2" xfId="738"/>
    <cellStyle name="Обычный 8 3" xfId="739"/>
    <cellStyle name="Обычный 8 4" xfId="740"/>
    <cellStyle name="Обычный 8_Прил 6.1, 6,2, 6,3 факт ЕИ" xfId="741"/>
    <cellStyle name="Обычный 9" xfId="742"/>
    <cellStyle name="Обычный 9 2" xfId="743"/>
    <cellStyle name="Обычный 9 2 2" xfId="744"/>
    <cellStyle name="Обычный 9 2 2 2" xfId="745"/>
    <cellStyle name="Обычный 9 2 2 2 2" xfId="746"/>
    <cellStyle name="Обычный 9 2 2 2 2 2" xfId="747"/>
    <cellStyle name="Обычный 9 2 2 2 2 3" xfId="748"/>
    <cellStyle name="Обычный 9 2 2 2 3" xfId="749"/>
    <cellStyle name="Обычный 9 2 2 2 4" xfId="750"/>
    <cellStyle name="Обычный 9 2 2 3" xfId="751"/>
    <cellStyle name="Обычный 9 2 2 3 2" xfId="752"/>
    <cellStyle name="Обычный 9 2 2 3 3" xfId="753"/>
    <cellStyle name="Обычный 9 2 2 4" xfId="754"/>
    <cellStyle name="Обычный 9 2 2 5" xfId="755"/>
    <cellStyle name="Обычный 9 2 3" xfId="756"/>
    <cellStyle name="Обычный 9 2 3 2" xfId="757"/>
    <cellStyle name="Обычный 9 2 3 2 2" xfId="758"/>
    <cellStyle name="Обычный 9 2 3 2 3" xfId="759"/>
    <cellStyle name="Обычный 9 2 3 3" xfId="760"/>
    <cellStyle name="Обычный 9 2 3 4" xfId="761"/>
    <cellStyle name="Обычный 9 3" xfId="762"/>
    <cellStyle name="Параметр" xfId="763"/>
    <cellStyle name="ПеременныеСметы" xfId="764"/>
    <cellStyle name="ПИР" xfId="765"/>
    <cellStyle name="Плохой 2" xfId="766"/>
    <cellStyle name="Плохой 2 2" xfId="767"/>
    <cellStyle name="Плохой 2 2 2" xfId="768"/>
    <cellStyle name="Плохой 2 3" xfId="769"/>
    <cellStyle name="Плохой 3" xfId="770"/>
    <cellStyle name="Пояснение 2" xfId="771"/>
    <cellStyle name="Пояснение 2 2" xfId="772"/>
    <cellStyle name="Пояснение 2 2 2" xfId="773"/>
    <cellStyle name="Пояснение 2 3" xfId="774"/>
    <cellStyle name="Пояснение 3" xfId="775"/>
    <cellStyle name="Примечание 2" xfId="776"/>
    <cellStyle name="Примечание 2 2" xfId="777"/>
    <cellStyle name="Примечание 2 2 2" xfId="778"/>
    <cellStyle name="Примечание 2 2 2 2" xfId="779"/>
    <cellStyle name="Примечание 2 2 3" xfId="780"/>
    <cellStyle name="Примечание 2 3" xfId="781"/>
    <cellStyle name="Примечание 2 3 2" xfId="782"/>
    <cellStyle name="Примечание 2 4" xfId="783"/>
    <cellStyle name="Примечание 2 5" xfId="784"/>
    <cellStyle name="Примечание 2 6" xfId="785"/>
    <cellStyle name="Примечание 3" xfId="786"/>
    <cellStyle name="Примечание 3 2" xfId="787"/>
    <cellStyle name="Примечание 3 2 2" xfId="788"/>
    <cellStyle name="Примечание 3 3" xfId="789"/>
    <cellStyle name="Примечание 4" xfId="790"/>
    <cellStyle name="Примечание 4 2" xfId="791"/>
    <cellStyle name="Процентный 2" xfId="792"/>
    <cellStyle name="Процентный 2 2" xfId="793"/>
    <cellStyle name="Процентный 2 2 2" xfId="794"/>
    <cellStyle name="Процентный 2 2 3" xfId="795"/>
    <cellStyle name="Процентный 2 3" xfId="796"/>
    <cellStyle name="Процентный 2 3 2" xfId="797"/>
    <cellStyle name="Процентный 3" xfId="798"/>
    <cellStyle name="Процентный 3 2" xfId="799"/>
    <cellStyle name="Процентный 3 3" xfId="800"/>
    <cellStyle name="Процентный 4" xfId="801"/>
    <cellStyle name="Процентный 4 2" xfId="802"/>
    <cellStyle name="Процентный 4 2 2" xfId="803"/>
    <cellStyle name="Процентный 4 3" xfId="804"/>
    <cellStyle name="Процентный 5" xfId="805"/>
    <cellStyle name="Процентный 6" xfId="806"/>
    <cellStyle name="Процентный 6 2" xfId="807"/>
    <cellStyle name="Процентный 6 2 2" xfId="808"/>
    <cellStyle name="Процентный 6 2 3" xfId="809"/>
    <cellStyle name="Процентный 6 3" xfId="810"/>
    <cellStyle name="Процентный 6 4" xfId="811"/>
    <cellStyle name="Процентный 7" xfId="812"/>
    <cellStyle name="Процентный 7 2" xfId="813"/>
    <cellStyle name="Процентный 7 3" xfId="814"/>
    <cellStyle name="РесСмета" xfId="815"/>
    <cellStyle name="СводВедРес" xfId="816"/>
    <cellStyle name="СводкаСтоимРаб" xfId="817"/>
    <cellStyle name="СводРасч" xfId="818"/>
    <cellStyle name="Связанная ячейка 2" xfId="819"/>
    <cellStyle name="Связанная ячейка 2 2" xfId="820"/>
    <cellStyle name="Связанная ячейка 2 2 2" xfId="821"/>
    <cellStyle name="Связанная ячейка 2 3" xfId="822"/>
    <cellStyle name="Связанная ячейка 3" xfId="823"/>
    <cellStyle name="Стиль 1" xfId="824"/>
    <cellStyle name="Стиль 1 2" xfId="825"/>
    <cellStyle name="Стиль 1 2 2" xfId="826"/>
    <cellStyle name="Стиль 1 3" xfId="827"/>
    <cellStyle name="Стиль 1 3 2" xfId="828"/>
    <cellStyle name="Стиль 1 4" xfId="829"/>
    <cellStyle name="Стиль 1 5" xfId="830"/>
    <cellStyle name="Стиль 1_1.2 ХЭС" xfId="831"/>
    <cellStyle name="Текст предупреждения 2" xfId="832"/>
    <cellStyle name="Текст предупреждения 2 2" xfId="833"/>
    <cellStyle name="Текст предупреждения 2 2 2" xfId="834"/>
    <cellStyle name="Текст предупреждения 2 3" xfId="835"/>
    <cellStyle name="Текст предупреждения 3" xfId="836"/>
    <cellStyle name="Текст предупреждения 3 2" xfId="837"/>
    <cellStyle name="Титул" xfId="838"/>
    <cellStyle name="Тысячи [0]_laroux" xfId="839"/>
    <cellStyle name="Тысячи_laroux" xfId="840"/>
    <cellStyle name="Финансовый 10" xfId="841"/>
    <cellStyle name="Финансовый 11" xfId="842"/>
    <cellStyle name="Финансовый 2" xfId="843"/>
    <cellStyle name="Финансовый 2 10" xfId="844"/>
    <cellStyle name="Финансовый 2 11" xfId="845"/>
    <cellStyle name="Финансовый 2 12" xfId="846"/>
    <cellStyle name="Финансовый 2 2" xfId="847"/>
    <cellStyle name="Финансовый 2 2 2" xfId="848"/>
    <cellStyle name="Финансовый 2 2 2 2" xfId="849"/>
    <cellStyle name="Финансовый 2 2 2 2 2" xfId="850"/>
    <cellStyle name="Финансовый 2 2 3" xfId="851"/>
    <cellStyle name="Финансовый 2 3" xfId="852"/>
    <cellStyle name="Финансовый 2 3 2" xfId="853"/>
    <cellStyle name="Финансовый 2 3 3" xfId="854"/>
    <cellStyle name="Финансовый 2 4" xfId="855"/>
    <cellStyle name="Финансовый 2 5" xfId="856"/>
    <cellStyle name="Финансовый 2 6" xfId="857"/>
    <cellStyle name="Финансовый 2 7" xfId="858"/>
    <cellStyle name="Финансовый 2 7 2" xfId="859"/>
    <cellStyle name="Финансовый 2 7 2 2" xfId="860"/>
    <cellStyle name="Финансовый 2 7 2 3" xfId="861"/>
    <cellStyle name="Финансовый 2 7 3" xfId="862"/>
    <cellStyle name="Финансовый 2 7 4" xfId="863"/>
    <cellStyle name="Финансовый 2 8" xfId="864"/>
    <cellStyle name="Финансовый 2 8 2" xfId="865"/>
    <cellStyle name="Финансовый 2 8 3" xfId="866"/>
    <cellStyle name="Финансовый 2 9" xfId="867"/>
    <cellStyle name="Финансовый 2 9 2" xfId="868"/>
    <cellStyle name="Финансовый 2 9 3" xfId="869"/>
    <cellStyle name="Финансовый 3" xfId="870"/>
    <cellStyle name="Финансовый 3 2" xfId="871"/>
    <cellStyle name="Финансовый 3 2 2" xfId="872"/>
    <cellStyle name="Финансовый 3 2 2 2" xfId="873"/>
    <cellStyle name="Финансовый 3 2 2 2 2" xfId="874"/>
    <cellStyle name="Финансовый 3 2 2 2 3" xfId="875"/>
    <cellStyle name="Финансовый 3 2 2 2 3 2" xfId="876"/>
    <cellStyle name="Финансовый 3 2 2 2 3 2 2" xfId="877"/>
    <cellStyle name="Финансовый 3 2 2 2 3 2 3" xfId="878"/>
    <cellStyle name="Финансовый 3 2 2 2 3 3" xfId="879"/>
    <cellStyle name="Финансовый 3 2 2 2 3 4" xfId="880"/>
    <cellStyle name="Финансовый 3 2 2 3" xfId="881"/>
    <cellStyle name="Финансовый 3 2 2 4" xfId="882"/>
    <cellStyle name="Финансовый 3 2 2 4 2" xfId="883"/>
    <cellStyle name="Финансовый 3 2 2 4 2 2" xfId="884"/>
    <cellStyle name="Финансовый 3 2 2 4 2 3" xfId="885"/>
    <cellStyle name="Финансовый 3 2 2 4 3" xfId="886"/>
    <cellStyle name="Финансовый 3 2 2 4 4" xfId="887"/>
    <cellStyle name="Финансовый 3 2 3" xfId="888"/>
    <cellStyle name="Финансовый 3 2 3 2" xfId="889"/>
    <cellStyle name="Финансовый 3 2 3 3" xfId="890"/>
    <cellStyle name="Финансовый 3 2 3 3 2" xfId="891"/>
    <cellStyle name="Финансовый 3 2 3 3 2 2" xfId="892"/>
    <cellStyle name="Финансовый 3 2 3 3 2 3" xfId="893"/>
    <cellStyle name="Финансовый 3 2 3 3 3" xfId="894"/>
    <cellStyle name="Финансовый 3 2 3 3 4" xfId="895"/>
    <cellStyle name="Финансовый 3 2 4" xfId="896"/>
    <cellStyle name="Финансовый 3 3" xfId="897"/>
    <cellStyle name="Финансовый 3 3 2" xfId="898"/>
    <cellStyle name="Финансовый 3 3 2 2" xfId="899"/>
    <cellStyle name="Финансовый 3 3 2 3" xfId="900"/>
    <cellStyle name="Финансовый 3 3 2 3 2" xfId="901"/>
    <cellStyle name="Финансовый 3 3 2 3 2 2" xfId="902"/>
    <cellStyle name="Финансовый 3 3 2 3 2 3" xfId="903"/>
    <cellStyle name="Финансовый 3 3 2 3 3" xfId="904"/>
    <cellStyle name="Финансовый 3 3 2 3 4" xfId="905"/>
    <cellStyle name="Финансовый 3 3 3" xfId="906"/>
    <cellStyle name="Финансовый 3 3 4" xfId="907"/>
    <cellStyle name="Финансовый 3 3 4 2" xfId="908"/>
    <cellStyle name="Финансовый 3 3 4 2 2" xfId="909"/>
    <cellStyle name="Финансовый 3 3 4 2 3" xfId="910"/>
    <cellStyle name="Финансовый 3 3 4 3" xfId="911"/>
    <cellStyle name="Финансовый 3 3 4 4" xfId="912"/>
    <cellStyle name="Финансовый 3 4" xfId="913"/>
    <cellStyle name="Финансовый 3 4 2" xfId="914"/>
    <cellStyle name="Финансовый 3 4 3" xfId="915"/>
    <cellStyle name="Финансовый 3 4 3 2" xfId="916"/>
    <cellStyle name="Финансовый 3 4 3 2 2" xfId="917"/>
    <cellStyle name="Финансовый 3 4 3 2 3" xfId="918"/>
    <cellStyle name="Финансовый 3 4 3 3" xfId="919"/>
    <cellStyle name="Финансовый 3 4 3 4" xfId="920"/>
    <cellStyle name="Финансовый 3 5" xfId="921"/>
    <cellStyle name="Финансовый 3 6" xfId="922"/>
    <cellStyle name="Финансовый 3 6 2" xfId="923"/>
    <cellStyle name="Финансовый 3 6 3" xfId="924"/>
    <cellStyle name="Финансовый 3 7" xfId="925"/>
    <cellStyle name="Финансовый 3 8" xfId="926"/>
    <cellStyle name="Финансовый 3 9" xfId="927"/>
    <cellStyle name="Финансовый 4" xfId="928"/>
    <cellStyle name="Финансовый 4 2" xfId="929"/>
    <cellStyle name="Финансовый 4 3" xfId="930"/>
    <cellStyle name="Финансовый 4 4" xfId="931"/>
    <cellStyle name="Финансовый 4 4 2" xfId="932"/>
    <cellStyle name="Финансовый 4 4 2 2" xfId="933"/>
    <cellStyle name="Финансовый 4 4 3" xfId="934"/>
    <cellStyle name="Финансовый 4 4 3 2" xfId="935"/>
    <cellStyle name="Финансовый 4 4 3 3" xfId="936"/>
    <cellStyle name="Финансовый 4 4 4" xfId="937"/>
    <cellStyle name="Финансовый 4 4 4 2" xfId="938"/>
    <cellStyle name="Финансовый 4 4 4 3" xfId="939"/>
    <cellStyle name="Финансовый 4 4 5" xfId="940"/>
    <cellStyle name="Финансовый 4 4 6" xfId="941"/>
    <cellStyle name="Финансовый 4 5" xfId="942"/>
    <cellStyle name="Финансовый 4 6" xfId="943"/>
    <cellStyle name="Финансовый 4 6 2" xfId="944"/>
    <cellStyle name="Финансовый 4 6 3" xfId="945"/>
    <cellStyle name="Финансовый 4 7" xfId="946"/>
    <cellStyle name="Финансовый 5" xfId="947"/>
    <cellStyle name="Финансовый 5 2" xfId="948"/>
    <cellStyle name="Финансовый 6" xfId="949"/>
    <cellStyle name="Финансовый 6 2" xfId="950"/>
    <cellStyle name="Финансовый 6 2 2" xfId="951"/>
    <cellStyle name="Финансовый 6 2 3" xfId="952"/>
    <cellStyle name="Финансовый 6 3" xfId="953"/>
    <cellStyle name="Финансовый 6 3 2" xfId="954"/>
    <cellStyle name="Финансовый 6 3 3" xfId="955"/>
    <cellStyle name="Финансовый 6 4" xfId="956"/>
    <cellStyle name="Финансовый 6 5" xfId="957"/>
    <cellStyle name="Финансовый 7" xfId="958"/>
    <cellStyle name="Финансовый 7 2" xfId="959"/>
    <cellStyle name="Финансовый 7 3" xfId="960"/>
    <cellStyle name="Финансовый 7 3 2" xfId="961"/>
    <cellStyle name="Финансовый 7 3 2 2" xfId="962"/>
    <cellStyle name="Финансовый 7 3 2 3" xfId="963"/>
    <cellStyle name="Финансовый 7 3 3" xfId="964"/>
    <cellStyle name="Финансовый 7 3 3 2" xfId="965"/>
    <cellStyle name="Финансовый 7 3 3 3" xfId="966"/>
    <cellStyle name="Финансовый 7 3 4" xfId="967"/>
    <cellStyle name="Финансовый 7 3 5" xfId="968"/>
    <cellStyle name="Финансовый 8" xfId="969"/>
    <cellStyle name="Финансовый 8 2" xfId="970"/>
    <cellStyle name="Финансовый 8 3" xfId="971"/>
    <cellStyle name="Финансовый 9" xfId="972"/>
    <cellStyle name="Формула" xfId="973"/>
    <cellStyle name="Хвост" xfId="974"/>
    <cellStyle name="Хороший 2" xfId="975"/>
    <cellStyle name="Хороший 2 2" xfId="976"/>
    <cellStyle name="Хороший 2 2 2" xfId="977"/>
    <cellStyle name="Хороший 2 3" xfId="978"/>
    <cellStyle name="Хороший 3" xfId="979"/>
    <cellStyle name="Ценник" xfId="980"/>
    <cellStyle name="Экспертиза" xfId="9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99;%20-%20gavrush/___&#1057;&#1052;&#1045;&#1058;&#1053;&#1040;&#1071;%20&#1044;&#1054;&#1050;&#1059;&#1052;&#1045;&#1053;&#1058;&#1040;&#1062;&#1048;&#1071;/&#1048;&#1055;&#1056;/&#1048;&#1055;&#1056;%202018-2022/&#1048;&#1055;&#1056;%202018-2022%20&#1080;&#1079;&#1084;.%2015.12.2016/87_&#1055;&#1057;%2035_6%20&#1044;&#1077;&#1087;&#1086;/H-25-&#1055;&#1069;&#1057;-87%20&#1055;&#1057;%2035_6%20&#1044;&#1077;&#1087;&#1086;/&#1056;&#1072;&#1089;&#1095;&#1077;&#1090;%20&#1087;&#1086;%20&#1052;&#1056;&#1057;&#1050;%20&#1044;&#1077;&#1087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РСК"/>
    </sheetNames>
    <sheetDataSet>
      <sheetData sheetId="0" refreshError="1">
        <row r="16">
          <cell r="H16">
            <v>986190</v>
          </cell>
        </row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71"/>
  <sheetViews>
    <sheetView showGridLines="0" topLeftCell="A19" zoomScale="85" zoomScaleNormal="85" workbookViewId="0">
      <selection activeCell="D66" sqref="D66:G66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3" customWidth="1"/>
    <col min="4" max="5" width="13.85546875" style="4" customWidth="1"/>
    <col min="6" max="6" width="13.42578125" style="4" customWidth="1"/>
    <col min="7" max="7" width="12.5703125" style="4" customWidth="1"/>
    <col min="8" max="8" width="15.140625" style="4" customWidth="1"/>
    <col min="9" max="10" width="13.85546875" style="6" bestFit="1" customWidth="1"/>
    <col min="11" max="11" width="9.140625" style="6" customWidth="1"/>
    <col min="12" max="254" width="9.140625" style="6"/>
    <col min="255" max="255" width="5" style="6" customWidth="1"/>
    <col min="256" max="256" width="17.85546875" style="6" customWidth="1"/>
    <col min="257" max="257" width="48.42578125" style="6" customWidth="1"/>
    <col min="258" max="258" width="12.28515625" style="6" customWidth="1"/>
    <col min="259" max="260" width="13" style="6" customWidth="1"/>
    <col min="261" max="261" width="13.42578125" style="6" customWidth="1"/>
    <col min="262" max="262" width="12.5703125" style="6" customWidth="1"/>
    <col min="263" max="263" width="13.42578125" style="6" customWidth="1"/>
    <col min="264" max="510" width="9.140625" style="6"/>
    <col min="511" max="511" width="5" style="6" customWidth="1"/>
    <col min="512" max="512" width="17.85546875" style="6" customWidth="1"/>
    <col min="513" max="513" width="48.42578125" style="6" customWidth="1"/>
    <col min="514" max="514" width="12.28515625" style="6" customWidth="1"/>
    <col min="515" max="516" width="13" style="6" customWidth="1"/>
    <col min="517" max="517" width="13.42578125" style="6" customWidth="1"/>
    <col min="518" max="518" width="12.5703125" style="6" customWidth="1"/>
    <col min="519" max="519" width="13.42578125" style="6" customWidth="1"/>
    <col min="520" max="766" width="9.140625" style="6"/>
    <col min="767" max="767" width="5" style="6" customWidth="1"/>
    <col min="768" max="768" width="17.85546875" style="6" customWidth="1"/>
    <col min="769" max="769" width="48.42578125" style="6" customWidth="1"/>
    <col min="770" max="770" width="12.28515625" style="6" customWidth="1"/>
    <col min="771" max="772" width="13" style="6" customWidth="1"/>
    <col min="773" max="773" width="13.42578125" style="6" customWidth="1"/>
    <col min="774" max="774" width="12.5703125" style="6" customWidth="1"/>
    <col min="775" max="775" width="13.42578125" style="6" customWidth="1"/>
    <col min="776" max="1022" width="9.140625" style="6"/>
    <col min="1023" max="1023" width="5" style="6" customWidth="1"/>
    <col min="1024" max="1024" width="17.85546875" style="6" customWidth="1"/>
    <col min="1025" max="1025" width="48.42578125" style="6" customWidth="1"/>
    <col min="1026" max="1026" width="12.28515625" style="6" customWidth="1"/>
    <col min="1027" max="1028" width="13" style="6" customWidth="1"/>
    <col min="1029" max="1029" width="13.42578125" style="6" customWidth="1"/>
    <col min="1030" max="1030" width="12.5703125" style="6" customWidth="1"/>
    <col min="1031" max="1031" width="13.42578125" style="6" customWidth="1"/>
    <col min="1032" max="1278" width="9.140625" style="6"/>
    <col min="1279" max="1279" width="5" style="6" customWidth="1"/>
    <col min="1280" max="1280" width="17.85546875" style="6" customWidth="1"/>
    <col min="1281" max="1281" width="48.42578125" style="6" customWidth="1"/>
    <col min="1282" max="1282" width="12.28515625" style="6" customWidth="1"/>
    <col min="1283" max="1284" width="13" style="6" customWidth="1"/>
    <col min="1285" max="1285" width="13.42578125" style="6" customWidth="1"/>
    <col min="1286" max="1286" width="12.5703125" style="6" customWidth="1"/>
    <col min="1287" max="1287" width="13.42578125" style="6" customWidth="1"/>
    <col min="1288" max="1534" width="9.140625" style="6"/>
    <col min="1535" max="1535" width="5" style="6" customWidth="1"/>
    <col min="1536" max="1536" width="17.85546875" style="6" customWidth="1"/>
    <col min="1537" max="1537" width="48.42578125" style="6" customWidth="1"/>
    <col min="1538" max="1538" width="12.28515625" style="6" customWidth="1"/>
    <col min="1539" max="1540" width="13" style="6" customWidth="1"/>
    <col min="1541" max="1541" width="13.42578125" style="6" customWidth="1"/>
    <col min="1542" max="1542" width="12.5703125" style="6" customWidth="1"/>
    <col min="1543" max="1543" width="13.42578125" style="6" customWidth="1"/>
    <col min="1544" max="1790" width="9.140625" style="6"/>
    <col min="1791" max="1791" width="5" style="6" customWidth="1"/>
    <col min="1792" max="1792" width="17.85546875" style="6" customWidth="1"/>
    <col min="1793" max="1793" width="48.42578125" style="6" customWidth="1"/>
    <col min="1794" max="1794" width="12.28515625" style="6" customWidth="1"/>
    <col min="1795" max="1796" width="13" style="6" customWidth="1"/>
    <col min="1797" max="1797" width="13.42578125" style="6" customWidth="1"/>
    <col min="1798" max="1798" width="12.5703125" style="6" customWidth="1"/>
    <col min="1799" max="1799" width="13.42578125" style="6" customWidth="1"/>
    <col min="1800" max="2046" width="9.140625" style="6"/>
    <col min="2047" max="2047" width="5" style="6" customWidth="1"/>
    <col min="2048" max="2048" width="17.85546875" style="6" customWidth="1"/>
    <col min="2049" max="2049" width="48.42578125" style="6" customWidth="1"/>
    <col min="2050" max="2050" width="12.28515625" style="6" customWidth="1"/>
    <col min="2051" max="2052" width="13" style="6" customWidth="1"/>
    <col min="2053" max="2053" width="13.42578125" style="6" customWidth="1"/>
    <col min="2054" max="2054" width="12.5703125" style="6" customWidth="1"/>
    <col min="2055" max="2055" width="13.42578125" style="6" customWidth="1"/>
    <col min="2056" max="2302" width="9.140625" style="6"/>
    <col min="2303" max="2303" width="5" style="6" customWidth="1"/>
    <col min="2304" max="2304" width="17.85546875" style="6" customWidth="1"/>
    <col min="2305" max="2305" width="48.42578125" style="6" customWidth="1"/>
    <col min="2306" max="2306" width="12.28515625" style="6" customWidth="1"/>
    <col min="2307" max="2308" width="13" style="6" customWidth="1"/>
    <col min="2309" max="2309" width="13.42578125" style="6" customWidth="1"/>
    <col min="2310" max="2310" width="12.5703125" style="6" customWidth="1"/>
    <col min="2311" max="2311" width="13.42578125" style="6" customWidth="1"/>
    <col min="2312" max="2558" width="9.140625" style="6"/>
    <col min="2559" max="2559" width="5" style="6" customWidth="1"/>
    <col min="2560" max="2560" width="17.85546875" style="6" customWidth="1"/>
    <col min="2561" max="2561" width="48.42578125" style="6" customWidth="1"/>
    <col min="2562" max="2562" width="12.28515625" style="6" customWidth="1"/>
    <col min="2563" max="2564" width="13" style="6" customWidth="1"/>
    <col min="2565" max="2565" width="13.42578125" style="6" customWidth="1"/>
    <col min="2566" max="2566" width="12.5703125" style="6" customWidth="1"/>
    <col min="2567" max="2567" width="13.42578125" style="6" customWidth="1"/>
    <col min="2568" max="2814" width="9.140625" style="6"/>
    <col min="2815" max="2815" width="5" style="6" customWidth="1"/>
    <col min="2816" max="2816" width="17.85546875" style="6" customWidth="1"/>
    <col min="2817" max="2817" width="48.42578125" style="6" customWidth="1"/>
    <col min="2818" max="2818" width="12.28515625" style="6" customWidth="1"/>
    <col min="2819" max="2820" width="13" style="6" customWidth="1"/>
    <col min="2821" max="2821" width="13.42578125" style="6" customWidth="1"/>
    <col min="2822" max="2822" width="12.5703125" style="6" customWidth="1"/>
    <col min="2823" max="2823" width="13.42578125" style="6" customWidth="1"/>
    <col min="2824" max="3070" width="9.140625" style="6"/>
    <col min="3071" max="3071" width="5" style="6" customWidth="1"/>
    <col min="3072" max="3072" width="17.85546875" style="6" customWidth="1"/>
    <col min="3073" max="3073" width="48.42578125" style="6" customWidth="1"/>
    <col min="3074" max="3074" width="12.28515625" style="6" customWidth="1"/>
    <col min="3075" max="3076" width="13" style="6" customWidth="1"/>
    <col min="3077" max="3077" width="13.42578125" style="6" customWidth="1"/>
    <col min="3078" max="3078" width="12.5703125" style="6" customWidth="1"/>
    <col min="3079" max="3079" width="13.42578125" style="6" customWidth="1"/>
    <col min="3080" max="3326" width="9.140625" style="6"/>
    <col min="3327" max="3327" width="5" style="6" customWidth="1"/>
    <col min="3328" max="3328" width="17.85546875" style="6" customWidth="1"/>
    <col min="3329" max="3329" width="48.42578125" style="6" customWidth="1"/>
    <col min="3330" max="3330" width="12.28515625" style="6" customWidth="1"/>
    <col min="3331" max="3332" width="13" style="6" customWidth="1"/>
    <col min="3333" max="3333" width="13.42578125" style="6" customWidth="1"/>
    <col min="3334" max="3334" width="12.5703125" style="6" customWidth="1"/>
    <col min="3335" max="3335" width="13.42578125" style="6" customWidth="1"/>
    <col min="3336" max="3582" width="9.140625" style="6"/>
    <col min="3583" max="3583" width="5" style="6" customWidth="1"/>
    <col min="3584" max="3584" width="17.85546875" style="6" customWidth="1"/>
    <col min="3585" max="3585" width="48.42578125" style="6" customWidth="1"/>
    <col min="3586" max="3586" width="12.28515625" style="6" customWidth="1"/>
    <col min="3587" max="3588" width="13" style="6" customWidth="1"/>
    <col min="3589" max="3589" width="13.42578125" style="6" customWidth="1"/>
    <col min="3590" max="3590" width="12.5703125" style="6" customWidth="1"/>
    <col min="3591" max="3591" width="13.42578125" style="6" customWidth="1"/>
    <col min="3592" max="3838" width="9.140625" style="6"/>
    <col min="3839" max="3839" width="5" style="6" customWidth="1"/>
    <col min="3840" max="3840" width="17.85546875" style="6" customWidth="1"/>
    <col min="3841" max="3841" width="48.42578125" style="6" customWidth="1"/>
    <col min="3842" max="3842" width="12.28515625" style="6" customWidth="1"/>
    <col min="3843" max="3844" width="13" style="6" customWidth="1"/>
    <col min="3845" max="3845" width="13.42578125" style="6" customWidth="1"/>
    <col min="3846" max="3846" width="12.5703125" style="6" customWidth="1"/>
    <col min="3847" max="3847" width="13.42578125" style="6" customWidth="1"/>
    <col min="3848" max="4094" width="9.140625" style="6"/>
    <col min="4095" max="4095" width="5" style="6" customWidth="1"/>
    <col min="4096" max="4096" width="17.85546875" style="6" customWidth="1"/>
    <col min="4097" max="4097" width="48.42578125" style="6" customWidth="1"/>
    <col min="4098" max="4098" width="12.28515625" style="6" customWidth="1"/>
    <col min="4099" max="4100" width="13" style="6" customWidth="1"/>
    <col min="4101" max="4101" width="13.42578125" style="6" customWidth="1"/>
    <col min="4102" max="4102" width="12.5703125" style="6" customWidth="1"/>
    <col min="4103" max="4103" width="13.42578125" style="6" customWidth="1"/>
    <col min="4104" max="4350" width="9.140625" style="6"/>
    <col min="4351" max="4351" width="5" style="6" customWidth="1"/>
    <col min="4352" max="4352" width="17.85546875" style="6" customWidth="1"/>
    <col min="4353" max="4353" width="48.42578125" style="6" customWidth="1"/>
    <col min="4354" max="4354" width="12.28515625" style="6" customWidth="1"/>
    <col min="4355" max="4356" width="13" style="6" customWidth="1"/>
    <col min="4357" max="4357" width="13.42578125" style="6" customWidth="1"/>
    <col min="4358" max="4358" width="12.5703125" style="6" customWidth="1"/>
    <col min="4359" max="4359" width="13.42578125" style="6" customWidth="1"/>
    <col min="4360" max="4606" width="9.140625" style="6"/>
    <col min="4607" max="4607" width="5" style="6" customWidth="1"/>
    <col min="4608" max="4608" width="17.85546875" style="6" customWidth="1"/>
    <col min="4609" max="4609" width="48.42578125" style="6" customWidth="1"/>
    <col min="4610" max="4610" width="12.28515625" style="6" customWidth="1"/>
    <col min="4611" max="4612" width="13" style="6" customWidth="1"/>
    <col min="4613" max="4613" width="13.42578125" style="6" customWidth="1"/>
    <col min="4614" max="4614" width="12.5703125" style="6" customWidth="1"/>
    <col min="4615" max="4615" width="13.42578125" style="6" customWidth="1"/>
    <col min="4616" max="4862" width="9.140625" style="6"/>
    <col min="4863" max="4863" width="5" style="6" customWidth="1"/>
    <col min="4864" max="4864" width="17.85546875" style="6" customWidth="1"/>
    <col min="4865" max="4865" width="48.42578125" style="6" customWidth="1"/>
    <col min="4866" max="4866" width="12.28515625" style="6" customWidth="1"/>
    <col min="4867" max="4868" width="13" style="6" customWidth="1"/>
    <col min="4869" max="4869" width="13.42578125" style="6" customWidth="1"/>
    <col min="4870" max="4870" width="12.5703125" style="6" customWidth="1"/>
    <col min="4871" max="4871" width="13.42578125" style="6" customWidth="1"/>
    <col min="4872" max="5118" width="9.140625" style="6"/>
    <col min="5119" max="5119" width="5" style="6" customWidth="1"/>
    <col min="5120" max="5120" width="17.85546875" style="6" customWidth="1"/>
    <col min="5121" max="5121" width="48.42578125" style="6" customWidth="1"/>
    <col min="5122" max="5122" width="12.28515625" style="6" customWidth="1"/>
    <col min="5123" max="5124" width="13" style="6" customWidth="1"/>
    <col min="5125" max="5125" width="13.42578125" style="6" customWidth="1"/>
    <col min="5126" max="5126" width="12.5703125" style="6" customWidth="1"/>
    <col min="5127" max="5127" width="13.42578125" style="6" customWidth="1"/>
    <col min="5128" max="5374" width="9.140625" style="6"/>
    <col min="5375" max="5375" width="5" style="6" customWidth="1"/>
    <col min="5376" max="5376" width="17.85546875" style="6" customWidth="1"/>
    <col min="5377" max="5377" width="48.42578125" style="6" customWidth="1"/>
    <col min="5378" max="5378" width="12.28515625" style="6" customWidth="1"/>
    <col min="5379" max="5380" width="13" style="6" customWidth="1"/>
    <col min="5381" max="5381" width="13.42578125" style="6" customWidth="1"/>
    <col min="5382" max="5382" width="12.5703125" style="6" customWidth="1"/>
    <col min="5383" max="5383" width="13.42578125" style="6" customWidth="1"/>
    <col min="5384" max="5630" width="9.140625" style="6"/>
    <col min="5631" max="5631" width="5" style="6" customWidth="1"/>
    <col min="5632" max="5632" width="17.85546875" style="6" customWidth="1"/>
    <col min="5633" max="5633" width="48.42578125" style="6" customWidth="1"/>
    <col min="5634" max="5634" width="12.28515625" style="6" customWidth="1"/>
    <col min="5635" max="5636" width="13" style="6" customWidth="1"/>
    <col min="5637" max="5637" width="13.42578125" style="6" customWidth="1"/>
    <col min="5638" max="5638" width="12.5703125" style="6" customWidth="1"/>
    <col min="5639" max="5639" width="13.42578125" style="6" customWidth="1"/>
    <col min="5640" max="5886" width="9.140625" style="6"/>
    <col min="5887" max="5887" width="5" style="6" customWidth="1"/>
    <col min="5888" max="5888" width="17.85546875" style="6" customWidth="1"/>
    <col min="5889" max="5889" width="48.42578125" style="6" customWidth="1"/>
    <col min="5890" max="5890" width="12.28515625" style="6" customWidth="1"/>
    <col min="5891" max="5892" width="13" style="6" customWidth="1"/>
    <col min="5893" max="5893" width="13.42578125" style="6" customWidth="1"/>
    <col min="5894" max="5894" width="12.5703125" style="6" customWidth="1"/>
    <col min="5895" max="5895" width="13.42578125" style="6" customWidth="1"/>
    <col min="5896" max="6142" width="9.140625" style="6"/>
    <col min="6143" max="6143" width="5" style="6" customWidth="1"/>
    <col min="6144" max="6144" width="17.85546875" style="6" customWidth="1"/>
    <col min="6145" max="6145" width="48.42578125" style="6" customWidth="1"/>
    <col min="6146" max="6146" width="12.28515625" style="6" customWidth="1"/>
    <col min="6147" max="6148" width="13" style="6" customWidth="1"/>
    <col min="6149" max="6149" width="13.42578125" style="6" customWidth="1"/>
    <col min="6150" max="6150" width="12.5703125" style="6" customWidth="1"/>
    <col min="6151" max="6151" width="13.42578125" style="6" customWidth="1"/>
    <col min="6152" max="6398" width="9.140625" style="6"/>
    <col min="6399" max="6399" width="5" style="6" customWidth="1"/>
    <col min="6400" max="6400" width="17.85546875" style="6" customWidth="1"/>
    <col min="6401" max="6401" width="48.42578125" style="6" customWidth="1"/>
    <col min="6402" max="6402" width="12.28515625" style="6" customWidth="1"/>
    <col min="6403" max="6404" width="13" style="6" customWidth="1"/>
    <col min="6405" max="6405" width="13.42578125" style="6" customWidth="1"/>
    <col min="6406" max="6406" width="12.5703125" style="6" customWidth="1"/>
    <col min="6407" max="6407" width="13.42578125" style="6" customWidth="1"/>
    <col min="6408" max="6654" width="9.140625" style="6"/>
    <col min="6655" max="6655" width="5" style="6" customWidth="1"/>
    <col min="6656" max="6656" width="17.85546875" style="6" customWidth="1"/>
    <col min="6657" max="6657" width="48.42578125" style="6" customWidth="1"/>
    <col min="6658" max="6658" width="12.28515625" style="6" customWidth="1"/>
    <col min="6659" max="6660" width="13" style="6" customWidth="1"/>
    <col min="6661" max="6661" width="13.42578125" style="6" customWidth="1"/>
    <col min="6662" max="6662" width="12.5703125" style="6" customWidth="1"/>
    <col min="6663" max="6663" width="13.42578125" style="6" customWidth="1"/>
    <col min="6664" max="6910" width="9.140625" style="6"/>
    <col min="6911" max="6911" width="5" style="6" customWidth="1"/>
    <col min="6912" max="6912" width="17.85546875" style="6" customWidth="1"/>
    <col min="6913" max="6913" width="48.42578125" style="6" customWidth="1"/>
    <col min="6914" max="6914" width="12.28515625" style="6" customWidth="1"/>
    <col min="6915" max="6916" width="13" style="6" customWidth="1"/>
    <col min="6917" max="6917" width="13.42578125" style="6" customWidth="1"/>
    <col min="6918" max="6918" width="12.5703125" style="6" customWidth="1"/>
    <col min="6919" max="6919" width="13.42578125" style="6" customWidth="1"/>
    <col min="6920" max="7166" width="9.140625" style="6"/>
    <col min="7167" max="7167" width="5" style="6" customWidth="1"/>
    <col min="7168" max="7168" width="17.85546875" style="6" customWidth="1"/>
    <col min="7169" max="7169" width="48.42578125" style="6" customWidth="1"/>
    <col min="7170" max="7170" width="12.28515625" style="6" customWidth="1"/>
    <col min="7171" max="7172" width="13" style="6" customWidth="1"/>
    <col min="7173" max="7173" width="13.42578125" style="6" customWidth="1"/>
    <col min="7174" max="7174" width="12.5703125" style="6" customWidth="1"/>
    <col min="7175" max="7175" width="13.42578125" style="6" customWidth="1"/>
    <col min="7176" max="7422" width="9.140625" style="6"/>
    <col min="7423" max="7423" width="5" style="6" customWidth="1"/>
    <col min="7424" max="7424" width="17.85546875" style="6" customWidth="1"/>
    <col min="7425" max="7425" width="48.42578125" style="6" customWidth="1"/>
    <col min="7426" max="7426" width="12.28515625" style="6" customWidth="1"/>
    <col min="7427" max="7428" width="13" style="6" customWidth="1"/>
    <col min="7429" max="7429" width="13.42578125" style="6" customWidth="1"/>
    <col min="7430" max="7430" width="12.5703125" style="6" customWidth="1"/>
    <col min="7431" max="7431" width="13.42578125" style="6" customWidth="1"/>
    <col min="7432" max="7678" width="9.140625" style="6"/>
    <col min="7679" max="7679" width="5" style="6" customWidth="1"/>
    <col min="7680" max="7680" width="17.85546875" style="6" customWidth="1"/>
    <col min="7681" max="7681" width="48.42578125" style="6" customWidth="1"/>
    <col min="7682" max="7682" width="12.28515625" style="6" customWidth="1"/>
    <col min="7683" max="7684" width="13" style="6" customWidth="1"/>
    <col min="7685" max="7685" width="13.42578125" style="6" customWidth="1"/>
    <col min="7686" max="7686" width="12.5703125" style="6" customWidth="1"/>
    <col min="7687" max="7687" width="13.42578125" style="6" customWidth="1"/>
    <col min="7688" max="7934" width="9.140625" style="6"/>
    <col min="7935" max="7935" width="5" style="6" customWidth="1"/>
    <col min="7936" max="7936" width="17.85546875" style="6" customWidth="1"/>
    <col min="7937" max="7937" width="48.42578125" style="6" customWidth="1"/>
    <col min="7938" max="7938" width="12.28515625" style="6" customWidth="1"/>
    <col min="7939" max="7940" width="13" style="6" customWidth="1"/>
    <col min="7941" max="7941" width="13.42578125" style="6" customWidth="1"/>
    <col min="7942" max="7942" width="12.5703125" style="6" customWidth="1"/>
    <col min="7943" max="7943" width="13.42578125" style="6" customWidth="1"/>
    <col min="7944" max="8190" width="9.140625" style="6"/>
    <col min="8191" max="8191" width="5" style="6" customWidth="1"/>
    <col min="8192" max="8192" width="17.85546875" style="6" customWidth="1"/>
    <col min="8193" max="8193" width="48.42578125" style="6" customWidth="1"/>
    <col min="8194" max="8194" width="12.28515625" style="6" customWidth="1"/>
    <col min="8195" max="8196" width="13" style="6" customWidth="1"/>
    <col min="8197" max="8197" width="13.42578125" style="6" customWidth="1"/>
    <col min="8198" max="8198" width="12.5703125" style="6" customWidth="1"/>
    <col min="8199" max="8199" width="13.42578125" style="6" customWidth="1"/>
    <col min="8200" max="8446" width="9.140625" style="6"/>
    <col min="8447" max="8447" width="5" style="6" customWidth="1"/>
    <col min="8448" max="8448" width="17.85546875" style="6" customWidth="1"/>
    <col min="8449" max="8449" width="48.42578125" style="6" customWidth="1"/>
    <col min="8450" max="8450" width="12.28515625" style="6" customWidth="1"/>
    <col min="8451" max="8452" width="13" style="6" customWidth="1"/>
    <col min="8453" max="8453" width="13.42578125" style="6" customWidth="1"/>
    <col min="8454" max="8454" width="12.5703125" style="6" customWidth="1"/>
    <col min="8455" max="8455" width="13.42578125" style="6" customWidth="1"/>
    <col min="8456" max="8702" width="9.140625" style="6"/>
    <col min="8703" max="8703" width="5" style="6" customWidth="1"/>
    <col min="8704" max="8704" width="17.85546875" style="6" customWidth="1"/>
    <col min="8705" max="8705" width="48.42578125" style="6" customWidth="1"/>
    <col min="8706" max="8706" width="12.28515625" style="6" customWidth="1"/>
    <col min="8707" max="8708" width="13" style="6" customWidth="1"/>
    <col min="8709" max="8709" width="13.42578125" style="6" customWidth="1"/>
    <col min="8710" max="8710" width="12.5703125" style="6" customWidth="1"/>
    <col min="8711" max="8711" width="13.42578125" style="6" customWidth="1"/>
    <col min="8712" max="8958" width="9.140625" style="6"/>
    <col min="8959" max="8959" width="5" style="6" customWidth="1"/>
    <col min="8960" max="8960" width="17.85546875" style="6" customWidth="1"/>
    <col min="8961" max="8961" width="48.42578125" style="6" customWidth="1"/>
    <col min="8962" max="8962" width="12.28515625" style="6" customWidth="1"/>
    <col min="8963" max="8964" width="13" style="6" customWidth="1"/>
    <col min="8965" max="8965" width="13.42578125" style="6" customWidth="1"/>
    <col min="8966" max="8966" width="12.5703125" style="6" customWidth="1"/>
    <col min="8967" max="8967" width="13.42578125" style="6" customWidth="1"/>
    <col min="8968" max="9214" width="9.140625" style="6"/>
    <col min="9215" max="9215" width="5" style="6" customWidth="1"/>
    <col min="9216" max="9216" width="17.85546875" style="6" customWidth="1"/>
    <col min="9217" max="9217" width="48.42578125" style="6" customWidth="1"/>
    <col min="9218" max="9218" width="12.28515625" style="6" customWidth="1"/>
    <col min="9219" max="9220" width="13" style="6" customWidth="1"/>
    <col min="9221" max="9221" width="13.42578125" style="6" customWidth="1"/>
    <col min="9222" max="9222" width="12.5703125" style="6" customWidth="1"/>
    <col min="9223" max="9223" width="13.42578125" style="6" customWidth="1"/>
    <col min="9224" max="9470" width="9.140625" style="6"/>
    <col min="9471" max="9471" width="5" style="6" customWidth="1"/>
    <col min="9472" max="9472" width="17.85546875" style="6" customWidth="1"/>
    <col min="9473" max="9473" width="48.42578125" style="6" customWidth="1"/>
    <col min="9474" max="9474" width="12.28515625" style="6" customWidth="1"/>
    <col min="9475" max="9476" width="13" style="6" customWidth="1"/>
    <col min="9477" max="9477" width="13.42578125" style="6" customWidth="1"/>
    <col min="9478" max="9478" width="12.5703125" style="6" customWidth="1"/>
    <col min="9479" max="9479" width="13.42578125" style="6" customWidth="1"/>
    <col min="9480" max="9726" width="9.140625" style="6"/>
    <col min="9727" max="9727" width="5" style="6" customWidth="1"/>
    <col min="9728" max="9728" width="17.85546875" style="6" customWidth="1"/>
    <col min="9729" max="9729" width="48.42578125" style="6" customWidth="1"/>
    <col min="9730" max="9730" width="12.28515625" style="6" customWidth="1"/>
    <col min="9731" max="9732" width="13" style="6" customWidth="1"/>
    <col min="9733" max="9733" width="13.42578125" style="6" customWidth="1"/>
    <col min="9734" max="9734" width="12.5703125" style="6" customWidth="1"/>
    <col min="9735" max="9735" width="13.42578125" style="6" customWidth="1"/>
    <col min="9736" max="9982" width="9.140625" style="6"/>
    <col min="9983" max="9983" width="5" style="6" customWidth="1"/>
    <col min="9984" max="9984" width="17.85546875" style="6" customWidth="1"/>
    <col min="9985" max="9985" width="48.42578125" style="6" customWidth="1"/>
    <col min="9986" max="9986" width="12.28515625" style="6" customWidth="1"/>
    <col min="9987" max="9988" width="13" style="6" customWidth="1"/>
    <col min="9989" max="9989" width="13.42578125" style="6" customWidth="1"/>
    <col min="9990" max="9990" width="12.5703125" style="6" customWidth="1"/>
    <col min="9991" max="9991" width="13.42578125" style="6" customWidth="1"/>
    <col min="9992" max="10238" width="9.140625" style="6"/>
    <col min="10239" max="10239" width="5" style="6" customWidth="1"/>
    <col min="10240" max="10240" width="17.85546875" style="6" customWidth="1"/>
    <col min="10241" max="10241" width="48.42578125" style="6" customWidth="1"/>
    <col min="10242" max="10242" width="12.28515625" style="6" customWidth="1"/>
    <col min="10243" max="10244" width="13" style="6" customWidth="1"/>
    <col min="10245" max="10245" width="13.42578125" style="6" customWidth="1"/>
    <col min="10246" max="10246" width="12.5703125" style="6" customWidth="1"/>
    <col min="10247" max="10247" width="13.42578125" style="6" customWidth="1"/>
    <col min="10248" max="10494" width="9.140625" style="6"/>
    <col min="10495" max="10495" width="5" style="6" customWidth="1"/>
    <col min="10496" max="10496" width="17.85546875" style="6" customWidth="1"/>
    <col min="10497" max="10497" width="48.42578125" style="6" customWidth="1"/>
    <col min="10498" max="10498" width="12.28515625" style="6" customWidth="1"/>
    <col min="10499" max="10500" width="13" style="6" customWidth="1"/>
    <col min="10501" max="10501" width="13.42578125" style="6" customWidth="1"/>
    <col min="10502" max="10502" width="12.5703125" style="6" customWidth="1"/>
    <col min="10503" max="10503" width="13.42578125" style="6" customWidth="1"/>
    <col min="10504" max="10750" width="9.140625" style="6"/>
    <col min="10751" max="10751" width="5" style="6" customWidth="1"/>
    <col min="10752" max="10752" width="17.85546875" style="6" customWidth="1"/>
    <col min="10753" max="10753" width="48.42578125" style="6" customWidth="1"/>
    <col min="10754" max="10754" width="12.28515625" style="6" customWidth="1"/>
    <col min="10755" max="10756" width="13" style="6" customWidth="1"/>
    <col min="10757" max="10757" width="13.42578125" style="6" customWidth="1"/>
    <col min="10758" max="10758" width="12.5703125" style="6" customWidth="1"/>
    <col min="10759" max="10759" width="13.42578125" style="6" customWidth="1"/>
    <col min="10760" max="11006" width="9.140625" style="6"/>
    <col min="11007" max="11007" width="5" style="6" customWidth="1"/>
    <col min="11008" max="11008" width="17.85546875" style="6" customWidth="1"/>
    <col min="11009" max="11009" width="48.42578125" style="6" customWidth="1"/>
    <col min="11010" max="11010" width="12.28515625" style="6" customWidth="1"/>
    <col min="11011" max="11012" width="13" style="6" customWidth="1"/>
    <col min="11013" max="11013" width="13.42578125" style="6" customWidth="1"/>
    <col min="11014" max="11014" width="12.5703125" style="6" customWidth="1"/>
    <col min="11015" max="11015" width="13.42578125" style="6" customWidth="1"/>
    <col min="11016" max="11262" width="9.140625" style="6"/>
    <col min="11263" max="11263" width="5" style="6" customWidth="1"/>
    <col min="11264" max="11264" width="17.85546875" style="6" customWidth="1"/>
    <col min="11265" max="11265" width="48.42578125" style="6" customWidth="1"/>
    <col min="11266" max="11266" width="12.28515625" style="6" customWidth="1"/>
    <col min="11267" max="11268" width="13" style="6" customWidth="1"/>
    <col min="11269" max="11269" width="13.42578125" style="6" customWidth="1"/>
    <col min="11270" max="11270" width="12.5703125" style="6" customWidth="1"/>
    <col min="11271" max="11271" width="13.42578125" style="6" customWidth="1"/>
    <col min="11272" max="11518" width="9.140625" style="6"/>
    <col min="11519" max="11519" width="5" style="6" customWidth="1"/>
    <col min="11520" max="11520" width="17.85546875" style="6" customWidth="1"/>
    <col min="11521" max="11521" width="48.42578125" style="6" customWidth="1"/>
    <col min="11522" max="11522" width="12.28515625" style="6" customWidth="1"/>
    <col min="11523" max="11524" width="13" style="6" customWidth="1"/>
    <col min="11525" max="11525" width="13.42578125" style="6" customWidth="1"/>
    <col min="11526" max="11526" width="12.5703125" style="6" customWidth="1"/>
    <col min="11527" max="11527" width="13.42578125" style="6" customWidth="1"/>
    <col min="11528" max="11774" width="9.140625" style="6"/>
    <col min="11775" max="11775" width="5" style="6" customWidth="1"/>
    <col min="11776" max="11776" width="17.85546875" style="6" customWidth="1"/>
    <col min="11777" max="11777" width="48.42578125" style="6" customWidth="1"/>
    <col min="11778" max="11778" width="12.28515625" style="6" customWidth="1"/>
    <col min="11779" max="11780" width="13" style="6" customWidth="1"/>
    <col min="11781" max="11781" width="13.42578125" style="6" customWidth="1"/>
    <col min="11782" max="11782" width="12.5703125" style="6" customWidth="1"/>
    <col min="11783" max="11783" width="13.42578125" style="6" customWidth="1"/>
    <col min="11784" max="12030" width="9.140625" style="6"/>
    <col min="12031" max="12031" width="5" style="6" customWidth="1"/>
    <col min="12032" max="12032" width="17.85546875" style="6" customWidth="1"/>
    <col min="12033" max="12033" width="48.42578125" style="6" customWidth="1"/>
    <col min="12034" max="12034" width="12.28515625" style="6" customWidth="1"/>
    <col min="12035" max="12036" width="13" style="6" customWidth="1"/>
    <col min="12037" max="12037" width="13.42578125" style="6" customWidth="1"/>
    <col min="12038" max="12038" width="12.5703125" style="6" customWidth="1"/>
    <col min="12039" max="12039" width="13.42578125" style="6" customWidth="1"/>
    <col min="12040" max="12286" width="9.140625" style="6"/>
    <col min="12287" max="12287" width="5" style="6" customWidth="1"/>
    <col min="12288" max="12288" width="17.85546875" style="6" customWidth="1"/>
    <col min="12289" max="12289" width="48.42578125" style="6" customWidth="1"/>
    <col min="12290" max="12290" width="12.28515625" style="6" customWidth="1"/>
    <col min="12291" max="12292" width="13" style="6" customWidth="1"/>
    <col min="12293" max="12293" width="13.42578125" style="6" customWidth="1"/>
    <col min="12294" max="12294" width="12.5703125" style="6" customWidth="1"/>
    <col min="12295" max="12295" width="13.42578125" style="6" customWidth="1"/>
    <col min="12296" max="12542" width="9.140625" style="6"/>
    <col min="12543" max="12543" width="5" style="6" customWidth="1"/>
    <col min="12544" max="12544" width="17.85546875" style="6" customWidth="1"/>
    <col min="12545" max="12545" width="48.42578125" style="6" customWidth="1"/>
    <col min="12546" max="12546" width="12.28515625" style="6" customWidth="1"/>
    <col min="12547" max="12548" width="13" style="6" customWidth="1"/>
    <col min="12549" max="12549" width="13.42578125" style="6" customWidth="1"/>
    <col min="12550" max="12550" width="12.5703125" style="6" customWidth="1"/>
    <col min="12551" max="12551" width="13.42578125" style="6" customWidth="1"/>
    <col min="12552" max="12798" width="9.140625" style="6"/>
    <col min="12799" max="12799" width="5" style="6" customWidth="1"/>
    <col min="12800" max="12800" width="17.85546875" style="6" customWidth="1"/>
    <col min="12801" max="12801" width="48.42578125" style="6" customWidth="1"/>
    <col min="12802" max="12802" width="12.28515625" style="6" customWidth="1"/>
    <col min="12803" max="12804" width="13" style="6" customWidth="1"/>
    <col min="12805" max="12805" width="13.42578125" style="6" customWidth="1"/>
    <col min="12806" max="12806" width="12.5703125" style="6" customWidth="1"/>
    <col min="12807" max="12807" width="13.42578125" style="6" customWidth="1"/>
    <col min="12808" max="13054" width="9.140625" style="6"/>
    <col min="13055" max="13055" width="5" style="6" customWidth="1"/>
    <col min="13056" max="13056" width="17.85546875" style="6" customWidth="1"/>
    <col min="13057" max="13057" width="48.42578125" style="6" customWidth="1"/>
    <col min="13058" max="13058" width="12.28515625" style="6" customWidth="1"/>
    <col min="13059" max="13060" width="13" style="6" customWidth="1"/>
    <col min="13061" max="13061" width="13.42578125" style="6" customWidth="1"/>
    <col min="13062" max="13062" width="12.5703125" style="6" customWidth="1"/>
    <col min="13063" max="13063" width="13.42578125" style="6" customWidth="1"/>
    <col min="13064" max="13310" width="9.140625" style="6"/>
    <col min="13311" max="13311" width="5" style="6" customWidth="1"/>
    <col min="13312" max="13312" width="17.85546875" style="6" customWidth="1"/>
    <col min="13313" max="13313" width="48.42578125" style="6" customWidth="1"/>
    <col min="13314" max="13314" width="12.28515625" style="6" customWidth="1"/>
    <col min="13315" max="13316" width="13" style="6" customWidth="1"/>
    <col min="13317" max="13317" width="13.42578125" style="6" customWidth="1"/>
    <col min="13318" max="13318" width="12.5703125" style="6" customWidth="1"/>
    <col min="13319" max="13319" width="13.42578125" style="6" customWidth="1"/>
    <col min="13320" max="13566" width="9.140625" style="6"/>
    <col min="13567" max="13567" width="5" style="6" customWidth="1"/>
    <col min="13568" max="13568" width="17.85546875" style="6" customWidth="1"/>
    <col min="13569" max="13569" width="48.42578125" style="6" customWidth="1"/>
    <col min="13570" max="13570" width="12.28515625" style="6" customWidth="1"/>
    <col min="13571" max="13572" width="13" style="6" customWidth="1"/>
    <col min="13573" max="13573" width="13.42578125" style="6" customWidth="1"/>
    <col min="13574" max="13574" width="12.5703125" style="6" customWidth="1"/>
    <col min="13575" max="13575" width="13.42578125" style="6" customWidth="1"/>
    <col min="13576" max="13822" width="9.140625" style="6"/>
    <col min="13823" max="13823" width="5" style="6" customWidth="1"/>
    <col min="13824" max="13824" width="17.85546875" style="6" customWidth="1"/>
    <col min="13825" max="13825" width="48.42578125" style="6" customWidth="1"/>
    <col min="13826" max="13826" width="12.28515625" style="6" customWidth="1"/>
    <col min="13827" max="13828" width="13" style="6" customWidth="1"/>
    <col min="13829" max="13829" width="13.42578125" style="6" customWidth="1"/>
    <col min="13830" max="13830" width="12.5703125" style="6" customWidth="1"/>
    <col min="13831" max="13831" width="13.42578125" style="6" customWidth="1"/>
    <col min="13832" max="14078" width="9.140625" style="6"/>
    <col min="14079" max="14079" width="5" style="6" customWidth="1"/>
    <col min="14080" max="14080" width="17.85546875" style="6" customWidth="1"/>
    <col min="14081" max="14081" width="48.42578125" style="6" customWidth="1"/>
    <col min="14082" max="14082" width="12.28515625" style="6" customWidth="1"/>
    <col min="14083" max="14084" width="13" style="6" customWidth="1"/>
    <col min="14085" max="14085" width="13.42578125" style="6" customWidth="1"/>
    <col min="14086" max="14086" width="12.5703125" style="6" customWidth="1"/>
    <col min="14087" max="14087" width="13.42578125" style="6" customWidth="1"/>
    <col min="14088" max="14334" width="9.140625" style="6"/>
    <col min="14335" max="14335" width="5" style="6" customWidth="1"/>
    <col min="14336" max="14336" width="17.85546875" style="6" customWidth="1"/>
    <col min="14337" max="14337" width="48.42578125" style="6" customWidth="1"/>
    <col min="14338" max="14338" width="12.28515625" style="6" customWidth="1"/>
    <col min="14339" max="14340" width="13" style="6" customWidth="1"/>
    <col min="14341" max="14341" width="13.42578125" style="6" customWidth="1"/>
    <col min="14342" max="14342" width="12.5703125" style="6" customWidth="1"/>
    <col min="14343" max="14343" width="13.42578125" style="6" customWidth="1"/>
    <col min="14344" max="14590" width="9.140625" style="6"/>
    <col min="14591" max="14591" width="5" style="6" customWidth="1"/>
    <col min="14592" max="14592" width="17.85546875" style="6" customWidth="1"/>
    <col min="14593" max="14593" width="48.42578125" style="6" customWidth="1"/>
    <col min="14594" max="14594" width="12.28515625" style="6" customWidth="1"/>
    <col min="14595" max="14596" width="13" style="6" customWidth="1"/>
    <col min="14597" max="14597" width="13.42578125" style="6" customWidth="1"/>
    <col min="14598" max="14598" width="12.5703125" style="6" customWidth="1"/>
    <col min="14599" max="14599" width="13.42578125" style="6" customWidth="1"/>
    <col min="14600" max="14846" width="9.140625" style="6"/>
    <col min="14847" max="14847" width="5" style="6" customWidth="1"/>
    <col min="14848" max="14848" width="17.85546875" style="6" customWidth="1"/>
    <col min="14849" max="14849" width="48.42578125" style="6" customWidth="1"/>
    <col min="14850" max="14850" width="12.28515625" style="6" customWidth="1"/>
    <col min="14851" max="14852" width="13" style="6" customWidth="1"/>
    <col min="14853" max="14853" width="13.42578125" style="6" customWidth="1"/>
    <col min="14854" max="14854" width="12.5703125" style="6" customWidth="1"/>
    <col min="14855" max="14855" width="13.42578125" style="6" customWidth="1"/>
    <col min="14856" max="15102" width="9.140625" style="6"/>
    <col min="15103" max="15103" width="5" style="6" customWidth="1"/>
    <col min="15104" max="15104" width="17.85546875" style="6" customWidth="1"/>
    <col min="15105" max="15105" width="48.42578125" style="6" customWidth="1"/>
    <col min="15106" max="15106" width="12.28515625" style="6" customWidth="1"/>
    <col min="15107" max="15108" width="13" style="6" customWidth="1"/>
    <col min="15109" max="15109" width="13.42578125" style="6" customWidth="1"/>
    <col min="15110" max="15110" width="12.5703125" style="6" customWidth="1"/>
    <col min="15111" max="15111" width="13.42578125" style="6" customWidth="1"/>
    <col min="15112" max="15358" width="9.140625" style="6"/>
    <col min="15359" max="15359" width="5" style="6" customWidth="1"/>
    <col min="15360" max="15360" width="17.85546875" style="6" customWidth="1"/>
    <col min="15361" max="15361" width="48.42578125" style="6" customWidth="1"/>
    <col min="15362" max="15362" width="12.28515625" style="6" customWidth="1"/>
    <col min="15363" max="15364" width="13" style="6" customWidth="1"/>
    <col min="15365" max="15365" width="13.42578125" style="6" customWidth="1"/>
    <col min="15366" max="15366" width="12.5703125" style="6" customWidth="1"/>
    <col min="15367" max="15367" width="13.42578125" style="6" customWidth="1"/>
    <col min="15368" max="15614" width="9.140625" style="6"/>
    <col min="15615" max="15615" width="5" style="6" customWidth="1"/>
    <col min="15616" max="15616" width="17.85546875" style="6" customWidth="1"/>
    <col min="15617" max="15617" width="48.42578125" style="6" customWidth="1"/>
    <col min="15618" max="15618" width="12.28515625" style="6" customWidth="1"/>
    <col min="15619" max="15620" width="13" style="6" customWidth="1"/>
    <col min="15621" max="15621" width="13.42578125" style="6" customWidth="1"/>
    <col min="15622" max="15622" width="12.5703125" style="6" customWidth="1"/>
    <col min="15623" max="15623" width="13.42578125" style="6" customWidth="1"/>
    <col min="15624" max="15870" width="9.140625" style="6"/>
    <col min="15871" max="15871" width="5" style="6" customWidth="1"/>
    <col min="15872" max="15872" width="17.85546875" style="6" customWidth="1"/>
    <col min="15873" max="15873" width="48.42578125" style="6" customWidth="1"/>
    <col min="15874" max="15874" width="12.28515625" style="6" customWidth="1"/>
    <col min="15875" max="15876" width="13" style="6" customWidth="1"/>
    <col min="15877" max="15877" width="13.42578125" style="6" customWidth="1"/>
    <col min="15878" max="15878" width="12.5703125" style="6" customWidth="1"/>
    <col min="15879" max="15879" width="13.42578125" style="6" customWidth="1"/>
    <col min="15880" max="16126" width="9.140625" style="6"/>
    <col min="16127" max="16127" width="5" style="6" customWidth="1"/>
    <col min="16128" max="16128" width="17.85546875" style="6" customWidth="1"/>
    <col min="16129" max="16129" width="48.42578125" style="6" customWidth="1"/>
    <col min="16130" max="16130" width="12.28515625" style="6" customWidth="1"/>
    <col min="16131" max="16132" width="13" style="6" customWidth="1"/>
    <col min="16133" max="16133" width="13.42578125" style="6" customWidth="1"/>
    <col min="16134" max="16134" width="12.5703125" style="6" customWidth="1"/>
    <col min="16135" max="16135" width="13.42578125" style="6" customWidth="1"/>
    <col min="16136" max="16384" width="9.140625" style="6"/>
  </cols>
  <sheetData>
    <row r="1" spans="1:8" ht="18.75" x14ac:dyDescent="0.2">
      <c r="D1" s="55" t="s">
        <v>64</v>
      </c>
      <c r="F1" s="5"/>
      <c r="G1" s="5"/>
      <c r="H1" s="5"/>
    </row>
    <row r="2" spans="1:8" x14ac:dyDescent="0.2">
      <c r="D2" s="7"/>
      <c r="F2" s="5"/>
      <c r="G2" s="5"/>
      <c r="H2" s="5"/>
    </row>
    <row r="3" spans="1:8" ht="26.25" customHeight="1" x14ac:dyDescent="0.2">
      <c r="A3" s="162" t="s">
        <v>58</v>
      </c>
      <c r="B3" s="162"/>
      <c r="C3" s="162"/>
      <c r="D3" s="162"/>
      <c r="E3" s="162"/>
      <c r="F3" s="162"/>
      <c r="G3" s="162"/>
      <c r="H3" s="162"/>
    </row>
    <row r="4" spans="1:8" x14ac:dyDescent="0.2">
      <c r="D4" s="8" t="s">
        <v>0</v>
      </c>
      <c r="F4" s="5"/>
      <c r="G4" s="5"/>
      <c r="H4" s="5"/>
    </row>
    <row r="5" spans="1:8" x14ac:dyDescent="0.2">
      <c r="H5" s="5"/>
    </row>
    <row r="6" spans="1:8" x14ac:dyDescent="0.2">
      <c r="D6" s="7"/>
      <c r="E6" s="5"/>
      <c r="F6" s="5"/>
      <c r="G6" s="5"/>
      <c r="H6" s="5"/>
    </row>
    <row r="7" spans="1:8" x14ac:dyDescent="0.2">
      <c r="B7" s="9" t="s">
        <v>65</v>
      </c>
      <c r="D7" s="7"/>
      <c r="E7" s="5"/>
      <c r="F7" s="5"/>
      <c r="G7" s="5"/>
      <c r="H7" s="5"/>
    </row>
    <row r="8" spans="1:8" x14ac:dyDescent="0.2">
      <c r="D8" s="5"/>
      <c r="E8" s="5"/>
      <c r="F8" s="5"/>
      <c r="G8" s="5"/>
      <c r="H8" s="5"/>
    </row>
    <row r="9" spans="1:8" ht="12.75" customHeight="1" x14ac:dyDescent="0.2">
      <c r="A9" s="165" t="s">
        <v>1</v>
      </c>
      <c r="B9" s="166" t="s">
        <v>2</v>
      </c>
      <c r="C9" s="165" t="s">
        <v>3</v>
      </c>
      <c r="D9" s="167" t="s">
        <v>78</v>
      </c>
      <c r="E9" s="167"/>
      <c r="F9" s="167"/>
      <c r="G9" s="167"/>
      <c r="H9" s="165" t="s">
        <v>79</v>
      </c>
    </row>
    <row r="10" spans="1:8" ht="12.75" customHeight="1" x14ac:dyDescent="0.2">
      <c r="A10" s="165"/>
      <c r="B10" s="166"/>
      <c r="C10" s="165"/>
      <c r="D10" s="165" t="s">
        <v>4</v>
      </c>
      <c r="E10" s="168" t="s">
        <v>5</v>
      </c>
      <c r="F10" s="165" t="s">
        <v>6</v>
      </c>
      <c r="G10" s="165" t="s">
        <v>7</v>
      </c>
      <c r="H10" s="165"/>
    </row>
    <row r="11" spans="1:8" x14ac:dyDescent="0.2">
      <c r="A11" s="165"/>
      <c r="B11" s="166"/>
      <c r="C11" s="165"/>
      <c r="D11" s="165"/>
      <c r="E11" s="169"/>
      <c r="F11" s="165"/>
      <c r="G11" s="165"/>
      <c r="H11" s="165"/>
    </row>
    <row r="12" spans="1:8" x14ac:dyDescent="0.2">
      <c r="A12" s="165"/>
      <c r="B12" s="166"/>
      <c r="C12" s="165"/>
      <c r="D12" s="165"/>
      <c r="E12" s="170"/>
      <c r="F12" s="165"/>
      <c r="G12" s="165"/>
      <c r="H12" s="165"/>
    </row>
    <row r="13" spans="1:8" x14ac:dyDescent="0.2">
      <c r="A13" s="10">
        <v>1</v>
      </c>
      <c r="B13" s="11">
        <v>2</v>
      </c>
      <c r="C13" s="10">
        <v>3</v>
      </c>
      <c r="D13" s="10">
        <v>4</v>
      </c>
      <c r="E13" s="10"/>
      <c r="F13" s="10">
        <v>6</v>
      </c>
      <c r="G13" s="10">
        <v>7</v>
      </c>
      <c r="H13" s="10">
        <v>8</v>
      </c>
    </row>
    <row r="14" spans="1:8" x14ac:dyDescent="0.2">
      <c r="A14" s="163" t="s">
        <v>8</v>
      </c>
      <c r="B14" s="164"/>
      <c r="C14" s="164"/>
      <c r="D14" s="164"/>
      <c r="E14" s="164"/>
      <c r="F14" s="164"/>
      <c r="G14" s="164"/>
      <c r="H14" s="164"/>
    </row>
    <row r="15" spans="1:8" x14ac:dyDescent="0.2">
      <c r="A15" s="12">
        <v>1</v>
      </c>
      <c r="B15" s="13" t="s">
        <v>9</v>
      </c>
      <c r="C15" s="14" t="s">
        <v>10</v>
      </c>
      <c r="D15" s="15"/>
      <c r="E15" s="16" t="e">
        <f>МРСК!#REF!/1000</f>
        <v>#REF!</v>
      </c>
      <c r="F15" s="16">
        <f>[3]МРСК!$I$17</f>
        <v>0</v>
      </c>
      <c r="G15" s="17"/>
      <c r="H15" s="16" t="e">
        <f>SUM(D15:G15)</f>
        <v>#REF!</v>
      </c>
    </row>
    <row r="16" spans="1:8" x14ac:dyDescent="0.2">
      <c r="A16" s="18"/>
      <c r="B16" s="19"/>
      <c r="C16" s="14" t="s">
        <v>11</v>
      </c>
      <c r="D16" s="15"/>
      <c r="E16" s="16" t="e">
        <f>E15</f>
        <v>#REF!</v>
      </c>
      <c r="F16" s="16">
        <f t="shared" ref="F16" si="0">F15</f>
        <v>0</v>
      </c>
      <c r="G16" s="16"/>
      <c r="H16" s="16" t="e">
        <f>SUM(D16:G16)</f>
        <v>#REF!</v>
      </c>
    </row>
    <row r="17" spans="1:8" x14ac:dyDescent="0.2">
      <c r="A17" s="163" t="s">
        <v>12</v>
      </c>
      <c r="B17" s="164"/>
      <c r="C17" s="164"/>
      <c r="D17" s="164"/>
      <c r="E17" s="164"/>
      <c r="F17" s="164"/>
      <c r="G17" s="164"/>
      <c r="H17" s="164"/>
    </row>
    <row r="18" spans="1:8" x14ac:dyDescent="0.2">
      <c r="A18" s="18"/>
      <c r="B18" s="19"/>
      <c r="C18" s="14" t="s">
        <v>13</v>
      </c>
      <c r="D18" s="20"/>
      <c r="E18" s="17"/>
      <c r="F18" s="17"/>
      <c r="G18" s="17"/>
      <c r="H18" s="16">
        <f>SUM(D18:G18)</f>
        <v>0</v>
      </c>
    </row>
    <row r="19" spans="1:8" x14ac:dyDescent="0.2">
      <c r="A19" s="163" t="s">
        <v>14</v>
      </c>
      <c r="B19" s="164"/>
      <c r="C19" s="164"/>
      <c r="D19" s="164"/>
      <c r="E19" s="164"/>
      <c r="F19" s="164"/>
      <c r="G19" s="164"/>
      <c r="H19" s="164"/>
    </row>
    <row r="20" spans="1:8" x14ac:dyDescent="0.2">
      <c r="A20" s="18"/>
      <c r="B20" s="19"/>
      <c r="C20" s="14" t="s">
        <v>15</v>
      </c>
      <c r="D20" s="15"/>
      <c r="E20" s="16"/>
      <c r="F20" s="16"/>
      <c r="G20" s="16"/>
      <c r="H20" s="16">
        <f>SUM(D20:G20)</f>
        <v>0</v>
      </c>
    </row>
    <row r="21" spans="1:8" x14ac:dyDescent="0.2">
      <c r="A21" s="163" t="s">
        <v>16</v>
      </c>
      <c r="B21" s="164"/>
      <c r="C21" s="164"/>
      <c r="D21" s="164"/>
      <c r="E21" s="164"/>
      <c r="F21" s="164"/>
      <c r="G21" s="164"/>
      <c r="H21" s="164"/>
    </row>
    <row r="22" spans="1:8" x14ac:dyDescent="0.2">
      <c r="A22" s="18"/>
      <c r="B22" s="19"/>
      <c r="C22" s="14" t="s">
        <v>17</v>
      </c>
      <c r="D22" s="15"/>
      <c r="E22" s="16"/>
      <c r="F22" s="16"/>
      <c r="G22" s="16"/>
      <c r="H22" s="16">
        <f>SUM(D22:G22)</f>
        <v>0</v>
      </c>
    </row>
    <row r="23" spans="1:8" x14ac:dyDescent="0.2">
      <c r="A23" s="163" t="s">
        <v>18</v>
      </c>
      <c r="B23" s="164"/>
      <c r="C23" s="164"/>
      <c r="D23" s="164"/>
      <c r="E23" s="164"/>
      <c r="F23" s="164"/>
      <c r="G23" s="164"/>
      <c r="H23" s="164"/>
    </row>
    <row r="24" spans="1:8" x14ac:dyDescent="0.2">
      <c r="A24" s="18"/>
      <c r="B24" s="19"/>
      <c r="C24" s="14" t="s">
        <v>19</v>
      </c>
      <c r="D24" s="15"/>
      <c r="E24" s="16"/>
      <c r="F24" s="17"/>
      <c r="G24" s="17"/>
      <c r="H24" s="16">
        <f>SUM(D24:G24)</f>
        <v>0</v>
      </c>
    </row>
    <row r="25" spans="1:8" x14ac:dyDescent="0.2">
      <c r="A25" s="18"/>
      <c r="B25" s="19"/>
      <c r="C25" s="14" t="s">
        <v>20</v>
      </c>
      <c r="D25" s="15"/>
      <c r="E25" s="16" t="e">
        <f>E24+E22+E20+E18+E16</f>
        <v>#REF!</v>
      </c>
      <c r="F25" s="16">
        <f>F24+F22+F20+F18+F16</f>
        <v>0</v>
      </c>
      <c r="G25" s="16">
        <f>G24+G22+G20+G18+G16</f>
        <v>0</v>
      </c>
      <c r="H25" s="16" t="e">
        <f>H16+H18+H20+H22+H24</f>
        <v>#REF!</v>
      </c>
    </row>
    <row r="26" spans="1:8" x14ac:dyDescent="0.2">
      <c r="A26" s="163" t="s">
        <v>21</v>
      </c>
      <c r="B26" s="164"/>
      <c r="C26" s="164"/>
      <c r="D26" s="164"/>
      <c r="E26" s="164"/>
      <c r="F26" s="164"/>
      <c r="G26" s="164"/>
      <c r="H26" s="164"/>
    </row>
    <row r="27" spans="1:8" x14ac:dyDescent="0.2">
      <c r="A27" s="18"/>
      <c r="B27" s="19"/>
      <c r="C27" s="14" t="s">
        <v>22</v>
      </c>
      <c r="D27" s="15"/>
      <c r="E27" s="16"/>
      <c r="F27" s="16"/>
      <c r="G27" s="16"/>
      <c r="H27" s="16"/>
    </row>
    <row r="28" spans="1:8" x14ac:dyDescent="0.2">
      <c r="A28" s="18"/>
      <c r="B28" s="19"/>
      <c r="C28" s="14" t="s">
        <v>23</v>
      </c>
      <c r="D28" s="15"/>
      <c r="E28" s="16" t="e">
        <f>E27+E25</f>
        <v>#REF!</v>
      </c>
      <c r="F28" s="16">
        <f>F27+F25</f>
        <v>0</v>
      </c>
      <c r="G28" s="16">
        <f>G27+G25</f>
        <v>0</v>
      </c>
      <c r="H28" s="16" t="e">
        <f>+H33</f>
        <v>#REF!</v>
      </c>
    </row>
    <row r="29" spans="1:8" x14ac:dyDescent="0.2">
      <c r="A29" s="163" t="s">
        <v>24</v>
      </c>
      <c r="B29" s="164"/>
      <c r="C29" s="164"/>
      <c r="D29" s="164"/>
      <c r="E29" s="164"/>
      <c r="F29" s="164"/>
      <c r="G29" s="164"/>
      <c r="H29" s="164"/>
    </row>
    <row r="30" spans="1:8" x14ac:dyDescent="0.2">
      <c r="A30" s="12">
        <v>2</v>
      </c>
      <c r="B30" s="13" t="s">
        <v>25</v>
      </c>
      <c r="C30" s="14" t="s">
        <v>26</v>
      </c>
      <c r="D30" s="17"/>
      <c r="E30" s="16" t="e">
        <f>МРСК!#REF!/1000</f>
        <v>#REF!</v>
      </c>
      <c r="F30" s="17"/>
      <c r="G30" s="16"/>
      <c r="H30" s="16" t="e">
        <f t="shared" ref="H30" si="1">SUM(D30:G30)</f>
        <v>#REF!</v>
      </c>
    </row>
    <row r="31" spans="1:8" x14ac:dyDescent="0.2">
      <c r="A31" s="12">
        <v>3</v>
      </c>
      <c r="B31" s="13" t="s">
        <v>25</v>
      </c>
      <c r="C31" s="14" t="s">
        <v>27</v>
      </c>
      <c r="D31" s="16"/>
      <c r="E31" s="16" t="e">
        <f>(МРСК!#REF!-МРСК!#REF!-МРСК!#REF!)/1000</f>
        <v>#REF!</v>
      </c>
      <c r="F31" s="16"/>
      <c r="G31" s="16"/>
      <c r="H31" s="16" t="e">
        <f>SUM(E31:G31)</f>
        <v>#REF!</v>
      </c>
    </row>
    <row r="32" spans="1:8" x14ac:dyDescent="0.2">
      <c r="A32" s="12">
        <v>4</v>
      </c>
      <c r="B32" s="13" t="s">
        <v>28</v>
      </c>
      <c r="C32" s="14" t="s">
        <v>29</v>
      </c>
      <c r="D32" s="16"/>
      <c r="E32" s="16">
        <f>499224/9.03/1000</f>
        <v>55.285049833887044</v>
      </c>
      <c r="F32" s="16"/>
      <c r="H32" s="16">
        <f>SUM(E32:F32)</f>
        <v>55.285049833887044</v>
      </c>
    </row>
    <row r="33" spans="1:8" x14ac:dyDescent="0.2">
      <c r="A33" s="18"/>
      <c r="B33" s="19"/>
      <c r="C33" s="14" t="s">
        <v>30</v>
      </c>
      <c r="D33" s="16"/>
      <c r="E33" s="16" t="e">
        <f>SUM(E30:E32)</f>
        <v>#REF!</v>
      </c>
      <c r="F33" s="16"/>
      <c r="G33" s="16">
        <f t="shared" ref="G33" si="2">SUM(G30:G32)</f>
        <v>0</v>
      </c>
      <c r="H33" s="16" t="e">
        <f t="shared" ref="H33:H34" si="3">SUM(E33:G33)</f>
        <v>#REF!</v>
      </c>
    </row>
    <row r="34" spans="1:8" x14ac:dyDescent="0.2">
      <c r="A34" s="18"/>
      <c r="B34" s="19"/>
      <c r="C34" s="14" t="s">
        <v>31</v>
      </c>
      <c r="D34" s="16"/>
      <c r="E34" s="16" t="e">
        <f>E33+E28</f>
        <v>#REF!</v>
      </c>
      <c r="F34" s="16">
        <f>F33+F28</f>
        <v>0</v>
      </c>
      <c r="G34" s="16">
        <f>G33+G28</f>
        <v>0</v>
      </c>
      <c r="H34" s="16" t="e">
        <f t="shared" si="3"/>
        <v>#REF!</v>
      </c>
    </row>
    <row r="35" spans="1:8" x14ac:dyDescent="0.2">
      <c r="A35" s="163" t="s">
        <v>32</v>
      </c>
      <c r="B35" s="164"/>
      <c r="C35" s="164"/>
      <c r="D35" s="164"/>
      <c r="E35" s="164"/>
      <c r="F35" s="164"/>
      <c r="G35" s="164"/>
      <c r="H35" s="164"/>
    </row>
    <row r="36" spans="1:8" x14ac:dyDescent="0.2">
      <c r="A36" s="12">
        <v>5</v>
      </c>
      <c r="B36" s="13" t="s">
        <v>25</v>
      </c>
      <c r="C36" s="21" t="s">
        <v>33</v>
      </c>
      <c r="D36" s="22"/>
      <c r="E36" s="22"/>
      <c r="F36" s="22"/>
      <c r="G36" s="23" t="e">
        <f>МРСК!#REF!/1000</f>
        <v>#REF!</v>
      </c>
      <c r="H36" s="16" t="e">
        <f>SUM(D36:G36)</f>
        <v>#REF!</v>
      </c>
    </row>
    <row r="37" spans="1:8" x14ac:dyDescent="0.2">
      <c r="A37" s="18"/>
      <c r="B37" s="19"/>
      <c r="C37" s="14" t="s">
        <v>34</v>
      </c>
      <c r="D37" s="20"/>
      <c r="E37" s="20"/>
      <c r="F37" s="20"/>
      <c r="G37" s="17" t="e">
        <f>G36</f>
        <v>#REF!</v>
      </c>
      <c r="H37" s="16" t="e">
        <f>SUM(D37:G37)</f>
        <v>#REF!</v>
      </c>
    </row>
    <row r="38" spans="1:8" x14ac:dyDescent="0.2">
      <c r="A38" s="163" t="s">
        <v>35</v>
      </c>
      <c r="B38" s="164"/>
      <c r="C38" s="164"/>
      <c r="D38" s="164"/>
      <c r="E38" s="164"/>
      <c r="F38" s="164"/>
      <c r="G38" s="164"/>
      <c r="H38" s="164"/>
    </row>
    <row r="39" spans="1:8" x14ac:dyDescent="0.2">
      <c r="A39" s="12">
        <v>7</v>
      </c>
      <c r="B39" s="13" t="s">
        <v>25</v>
      </c>
      <c r="C39" s="14" t="s">
        <v>52</v>
      </c>
      <c r="D39" s="16" t="e">
        <f>МРСК!#REF!/1000</f>
        <v>#REF!</v>
      </c>
      <c r="E39" s="17"/>
      <c r="F39" s="17"/>
      <c r="G39" s="16"/>
      <c r="H39" s="16" t="e">
        <f>SUM(D39:G39)</f>
        <v>#REF!</v>
      </c>
    </row>
    <row r="40" spans="1:8" x14ac:dyDescent="0.2">
      <c r="A40" s="18"/>
      <c r="B40" s="19"/>
      <c r="C40" s="14" t="s">
        <v>36</v>
      </c>
      <c r="D40" s="17" t="e">
        <f>D39</f>
        <v>#REF!</v>
      </c>
      <c r="E40" s="17"/>
      <c r="F40" s="17"/>
      <c r="G40" s="17"/>
      <c r="H40" s="16" t="e">
        <f>SUM(D40:G40)</f>
        <v>#REF!</v>
      </c>
    </row>
    <row r="41" spans="1:8" x14ac:dyDescent="0.2">
      <c r="A41" s="18"/>
      <c r="B41" s="19"/>
      <c r="C41" s="14" t="s">
        <v>37</v>
      </c>
      <c r="D41" s="16" t="e">
        <f>D40+D37+D34</f>
        <v>#REF!</v>
      </c>
      <c r="E41" s="16" t="e">
        <f>E40+E37+E34</f>
        <v>#REF!</v>
      </c>
      <c r="F41" s="16">
        <f>F40+F37+F34</f>
        <v>0</v>
      </c>
      <c r="G41" s="16" t="e">
        <f>G40+G37+G34</f>
        <v>#REF!</v>
      </c>
      <c r="H41" s="16" t="e">
        <f>SUM(D41:G41)</f>
        <v>#REF!</v>
      </c>
    </row>
    <row r="42" spans="1:8" x14ac:dyDescent="0.2">
      <c r="A42" s="163" t="s">
        <v>38</v>
      </c>
      <c r="B42" s="164"/>
      <c r="C42" s="164"/>
      <c r="D42" s="164"/>
      <c r="E42" s="164"/>
      <c r="F42" s="164"/>
      <c r="G42" s="164"/>
      <c r="H42" s="164"/>
    </row>
    <row r="43" spans="1:8" ht="25.5" x14ac:dyDescent="0.2">
      <c r="A43" s="12">
        <v>8</v>
      </c>
      <c r="B43" s="13" t="s">
        <v>39</v>
      </c>
      <c r="C43" s="14" t="s">
        <v>40</v>
      </c>
      <c r="D43" s="16"/>
      <c r="E43" s="16"/>
      <c r="F43" s="16"/>
      <c r="G43" s="16"/>
      <c r="H43" s="16"/>
    </row>
    <row r="44" spans="1:8" x14ac:dyDescent="0.2">
      <c r="A44" s="18"/>
      <c r="B44" s="19"/>
      <c r="C44" s="14" t="s">
        <v>41</v>
      </c>
      <c r="D44" s="16">
        <f>D43</f>
        <v>0</v>
      </c>
      <c r="E44" s="16">
        <f>E43</f>
        <v>0</v>
      </c>
      <c r="F44" s="16">
        <f>F43</f>
        <v>0</v>
      </c>
      <c r="G44" s="16">
        <f>G43</f>
        <v>0</v>
      </c>
      <c r="H44" s="16">
        <f>SUM(D44:G44)</f>
        <v>0</v>
      </c>
    </row>
    <row r="45" spans="1:8" x14ac:dyDescent="0.2">
      <c r="A45" s="163" t="s">
        <v>42</v>
      </c>
      <c r="B45" s="164"/>
      <c r="C45" s="164"/>
      <c r="D45" s="164"/>
      <c r="E45" s="164"/>
      <c r="F45" s="164"/>
      <c r="G45" s="164"/>
      <c r="H45" s="164"/>
    </row>
    <row r="46" spans="1:8" x14ac:dyDescent="0.2">
      <c r="A46" s="12">
        <v>9</v>
      </c>
      <c r="B46" s="19"/>
      <c r="C46" s="14" t="s">
        <v>77</v>
      </c>
      <c r="D46" s="16" t="e">
        <f>ROUND(((D41+D44)*0.2),5)</f>
        <v>#REF!</v>
      </c>
      <c r="E46" s="16" t="e">
        <f t="shared" ref="E46:G46" si="4">ROUND(((E41+E44)*0.2),5)</f>
        <v>#REF!</v>
      </c>
      <c r="F46" s="16">
        <f t="shared" si="4"/>
        <v>0</v>
      </c>
      <c r="G46" s="16" t="e">
        <f t="shared" si="4"/>
        <v>#REF!</v>
      </c>
      <c r="H46" s="16" t="e">
        <f>SUM(D46:G46)</f>
        <v>#REF!</v>
      </c>
    </row>
    <row r="47" spans="1:8" x14ac:dyDescent="0.2">
      <c r="A47" s="18"/>
      <c r="B47" s="19"/>
      <c r="C47" s="14" t="s">
        <v>43</v>
      </c>
      <c r="D47" s="16" t="e">
        <f>D46</f>
        <v>#REF!</v>
      </c>
      <c r="E47" s="16" t="e">
        <f t="shared" ref="E47:G47" si="5">E46</f>
        <v>#REF!</v>
      </c>
      <c r="F47" s="16">
        <f t="shared" si="5"/>
        <v>0</v>
      </c>
      <c r="G47" s="16" t="e">
        <f t="shared" si="5"/>
        <v>#REF!</v>
      </c>
      <c r="H47" s="16" t="e">
        <f>SUM(D47:G47)</f>
        <v>#REF!</v>
      </c>
    </row>
    <row r="48" spans="1:8" x14ac:dyDescent="0.2">
      <c r="A48" s="24"/>
      <c r="B48" s="25" t="s">
        <v>44</v>
      </c>
      <c r="C48" s="26" t="s">
        <v>80</v>
      </c>
      <c r="D48" s="27" t="e">
        <f>D47+D44+D41</f>
        <v>#REF!</v>
      </c>
      <c r="E48" s="27" t="e">
        <f>E47+E44+E41</f>
        <v>#REF!</v>
      </c>
      <c r="F48" s="27">
        <f>F47+F44+F41</f>
        <v>0</v>
      </c>
      <c r="G48" s="27" t="e">
        <f>G47+G44+G41</f>
        <v>#REF!</v>
      </c>
      <c r="H48" s="27" t="e">
        <f>H47+H44+H41</f>
        <v>#REF!</v>
      </c>
    </row>
    <row r="49" spans="1:18" s="30" customFormat="1" x14ac:dyDescent="0.2">
      <c r="A49" s="180">
        <v>10</v>
      </c>
      <c r="B49" s="183" t="s">
        <v>76</v>
      </c>
      <c r="C49" s="28" t="s">
        <v>45</v>
      </c>
      <c r="D49" s="29"/>
      <c r="E49" s="29" t="e">
        <f>E28*1.2*7.95</f>
        <v>#REF!</v>
      </c>
      <c r="F49" s="29"/>
      <c r="G49" s="29"/>
      <c r="H49" s="29" t="e">
        <f t="shared" ref="H49:H50" si="6">SUM(D49:G49)</f>
        <v>#REF!</v>
      </c>
      <c r="Q49" s="155"/>
      <c r="R49" s="155"/>
    </row>
    <row r="50" spans="1:18" s="30" customFormat="1" x14ac:dyDescent="0.2">
      <c r="A50" s="181"/>
      <c r="B50" s="184"/>
      <c r="C50" s="31" t="s">
        <v>46</v>
      </c>
      <c r="D50" s="29"/>
      <c r="E50" s="29" t="e">
        <f>E30*1.2*14.98</f>
        <v>#REF!</v>
      </c>
      <c r="F50" s="29"/>
      <c r="G50" s="32"/>
      <c r="H50" s="29" t="e">
        <f t="shared" si="6"/>
        <v>#REF!</v>
      </c>
      <c r="Q50" s="155"/>
      <c r="R50" s="155"/>
    </row>
    <row r="51" spans="1:18" s="30" customFormat="1" x14ac:dyDescent="0.2">
      <c r="A51" s="181"/>
      <c r="B51" s="184"/>
      <c r="C51" s="28" t="s">
        <v>47</v>
      </c>
      <c r="D51" s="29"/>
      <c r="E51" s="29"/>
      <c r="F51" s="29">
        <f>F48*4.44</f>
        <v>0</v>
      </c>
      <c r="G51" s="29"/>
      <c r="H51" s="29">
        <f>SUM(D51:G51)</f>
        <v>0</v>
      </c>
      <c r="Q51" s="155"/>
      <c r="R51" s="155"/>
    </row>
    <row r="52" spans="1:18" s="30" customFormat="1" x14ac:dyDescent="0.2">
      <c r="A52" s="181"/>
      <c r="B52" s="184"/>
      <c r="C52" s="28" t="s">
        <v>52</v>
      </c>
      <c r="D52" s="29" t="e">
        <f>D48*9.03</f>
        <v>#REF!</v>
      </c>
      <c r="E52" s="29"/>
      <c r="F52" s="29"/>
      <c r="G52" s="32"/>
      <c r="H52" s="29" t="e">
        <f>SUM(D52:G52)</f>
        <v>#REF!</v>
      </c>
      <c r="Q52" s="155"/>
      <c r="R52" s="155"/>
    </row>
    <row r="53" spans="1:18" s="30" customFormat="1" x14ac:dyDescent="0.2">
      <c r="A53" s="182"/>
      <c r="B53" s="185"/>
      <c r="C53" s="28" t="s">
        <v>48</v>
      </c>
      <c r="D53" s="29"/>
      <c r="E53" s="29" t="e">
        <f>(E31+E32)*1.2*9.03</f>
        <v>#REF!</v>
      </c>
      <c r="F53" s="29"/>
      <c r="G53" s="29" t="e">
        <f>G48*9.03</f>
        <v>#REF!</v>
      </c>
      <c r="H53" s="29" t="e">
        <f>SUM(D53:G53)</f>
        <v>#REF!</v>
      </c>
      <c r="M53" s="33"/>
      <c r="Q53" s="155"/>
      <c r="R53" s="155"/>
    </row>
    <row r="54" spans="1:18" s="30" customFormat="1" x14ac:dyDescent="0.2">
      <c r="A54" s="34" t="s">
        <v>49</v>
      </c>
      <c r="B54" s="28"/>
      <c r="C54" s="28" t="s">
        <v>72</v>
      </c>
      <c r="D54" s="29" t="e">
        <f>SUM(D49:D53)</f>
        <v>#REF!</v>
      </c>
      <c r="E54" s="29" t="e">
        <f t="shared" ref="E54:G54" si="7">SUM(E49:E53)</f>
        <v>#REF!</v>
      </c>
      <c r="F54" s="29">
        <f t="shared" si="7"/>
        <v>0</v>
      </c>
      <c r="G54" s="29" t="e">
        <f t="shared" si="7"/>
        <v>#REF!</v>
      </c>
      <c r="H54" s="29" t="e">
        <f>SUM(H49:H53)</f>
        <v>#REF!</v>
      </c>
      <c r="I54" s="33"/>
      <c r="J54" s="33"/>
      <c r="K54" s="33"/>
      <c r="L54" s="33"/>
      <c r="M54" s="33"/>
    </row>
    <row r="55" spans="1:18" x14ac:dyDescent="0.2">
      <c r="A55" s="174" t="s">
        <v>73</v>
      </c>
      <c r="B55" s="175"/>
      <c r="C55" s="176"/>
      <c r="D55" s="35" t="e">
        <f>D54</f>
        <v>#REF!</v>
      </c>
      <c r="E55" s="35" t="e">
        <f t="shared" ref="E55:G55" si="8">E54</f>
        <v>#REF!</v>
      </c>
      <c r="F55" s="35">
        <f t="shared" si="8"/>
        <v>0</v>
      </c>
      <c r="G55" s="35" t="e">
        <f t="shared" si="8"/>
        <v>#REF!</v>
      </c>
      <c r="H55" s="35" t="e">
        <f>SUM(D55:G55)</f>
        <v>#REF!</v>
      </c>
      <c r="I55" s="36"/>
      <c r="J55" s="36"/>
      <c r="K55" s="36"/>
      <c r="L55" s="36"/>
    </row>
    <row r="56" spans="1:18" x14ac:dyDescent="0.2">
      <c r="A56" s="177" t="s">
        <v>74</v>
      </c>
      <c r="B56" s="178"/>
      <c r="C56" s="179"/>
      <c r="D56" s="37"/>
      <c r="E56" s="37"/>
      <c r="F56" s="37"/>
      <c r="G56" s="37"/>
      <c r="H56" s="38"/>
    </row>
    <row r="57" spans="1:18" x14ac:dyDescent="0.2">
      <c r="A57" s="177" t="s">
        <v>75</v>
      </c>
      <c r="B57" s="178"/>
      <c r="C57" s="179"/>
      <c r="D57" s="38" t="e">
        <f>D55</f>
        <v>#REF!</v>
      </c>
      <c r="E57" s="38" t="e">
        <f t="shared" ref="E57:G57" si="9">E55</f>
        <v>#REF!</v>
      </c>
      <c r="F57" s="38">
        <f t="shared" si="9"/>
        <v>0</v>
      </c>
      <c r="G57" s="38" t="e">
        <f t="shared" si="9"/>
        <v>#REF!</v>
      </c>
      <c r="H57" s="35" t="e">
        <f>SUM(D57:G57)</f>
        <v>#REF!</v>
      </c>
      <c r="I57" s="58"/>
      <c r="J57" s="36"/>
      <c r="K57" s="36"/>
      <c r="L57" s="36"/>
    </row>
    <row r="58" spans="1:18" s="54" customFormat="1" ht="12.75" customHeight="1" x14ac:dyDescent="0.2">
      <c r="A58" s="156" t="s">
        <v>59</v>
      </c>
      <c r="B58" s="157"/>
      <c r="C58" s="157"/>
      <c r="D58" s="157"/>
      <c r="E58" s="157"/>
      <c r="F58" s="157"/>
      <c r="G58" s="157"/>
      <c r="H58" s="158"/>
    </row>
    <row r="59" spans="1:18" x14ac:dyDescent="0.2">
      <c r="A59" s="56" t="s">
        <v>66</v>
      </c>
      <c r="B59" s="56">
        <v>2019</v>
      </c>
      <c r="C59" s="39" t="s">
        <v>67</v>
      </c>
      <c r="D59" s="53">
        <v>0</v>
      </c>
      <c r="E59" s="53">
        <v>0</v>
      </c>
      <c r="F59" s="53">
        <v>0</v>
      </c>
      <c r="G59" s="53">
        <v>0</v>
      </c>
      <c r="H59" s="52">
        <f t="shared" ref="H59:H64" si="10">D59+E59+F59+G59</f>
        <v>0</v>
      </c>
      <c r="I59" s="36"/>
      <c r="J59" s="36"/>
      <c r="K59" s="36"/>
      <c r="L59" s="36"/>
      <c r="M59" s="36"/>
      <c r="N59" s="36"/>
    </row>
    <row r="60" spans="1:18" x14ac:dyDescent="0.2">
      <c r="A60" s="56" t="s">
        <v>50</v>
      </c>
      <c r="B60" s="56">
        <v>2020</v>
      </c>
      <c r="C60" s="39" t="s">
        <v>68</v>
      </c>
      <c r="D60" s="59" t="e">
        <f>D57*$C$59*$C$60</f>
        <v>#REF!</v>
      </c>
      <c r="E60" s="59" t="e">
        <f t="shared" ref="E60:G60" si="11">E57*$C$59*$C$60</f>
        <v>#REF!</v>
      </c>
      <c r="F60" s="59">
        <f t="shared" si="11"/>
        <v>0</v>
      </c>
      <c r="G60" s="59" t="e">
        <f t="shared" si="11"/>
        <v>#REF!</v>
      </c>
      <c r="H60" s="60" t="e">
        <f t="shared" si="10"/>
        <v>#REF!</v>
      </c>
      <c r="I60" s="36"/>
      <c r="J60" s="57"/>
      <c r="K60" s="36"/>
      <c r="L60" s="36"/>
      <c r="N60" s="36"/>
    </row>
    <row r="61" spans="1:18" x14ac:dyDescent="0.2">
      <c r="A61" s="56" t="s">
        <v>60</v>
      </c>
      <c r="B61" s="56">
        <v>2021</v>
      </c>
      <c r="C61" s="39" t="s">
        <v>69</v>
      </c>
      <c r="D61" s="53">
        <v>0</v>
      </c>
      <c r="E61" s="53">
        <v>0</v>
      </c>
      <c r="F61" s="53">
        <v>0</v>
      </c>
      <c r="G61" s="53">
        <v>0</v>
      </c>
      <c r="H61" s="52">
        <f t="shared" si="10"/>
        <v>0</v>
      </c>
      <c r="I61" s="36"/>
      <c r="J61" s="36"/>
      <c r="K61" s="36"/>
      <c r="L61" s="36"/>
      <c r="M61" s="36"/>
      <c r="N61" s="36"/>
    </row>
    <row r="62" spans="1:18" x14ac:dyDescent="0.2">
      <c r="A62" s="56" t="s">
        <v>61</v>
      </c>
      <c r="B62" s="56">
        <v>2022</v>
      </c>
      <c r="C62" s="39" t="s">
        <v>70</v>
      </c>
      <c r="D62" s="53">
        <v>0</v>
      </c>
      <c r="E62" s="53">
        <v>0</v>
      </c>
      <c r="F62" s="53">
        <v>0</v>
      </c>
      <c r="G62" s="53">
        <v>0</v>
      </c>
      <c r="H62" s="52">
        <f>D62+E62+F62+G62</f>
        <v>0</v>
      </c>
      <c r="I62" s="36"/>
      <c r="N62" s="40"/>
    </row>
    <row r="63" spans="1:18" x14ac:dyDescent="0.2">
      <c r="A63" s="56" t="s">
        <v>62</v>
      </c>
      <c r="B63" s="56">
        <v>2023</v>
      </c>
      <c r="C63" s="39" t="s">
        <v>68</v>
      </c>
      <c r="D63" s="53">
        <v>0</v>
      </c>
      <c r="E63" s="53">
        <v>0</v>
      </c>
      <c r="F63" s="53">
        <v>0</v>
      </c>
      <c r="G63" s="53">
        <v>0</v>
      </c>
      <c r="H63" s="52">
        <f>D63+E63+F63+G63</f>
        <v>0</v>
      </c>
      <c r="I63" s="36"/>
      <c r="N63" s="40"/>
    </row>
    <row r="64" spans="1:18" x14ac:dyDescent="0.2">
      <c r="A64" s="56" t="s">
        <v>71</v>
      </c>
      <c r="B64" s="56">
        <v>2024</v>
      </c>
      <c r="C64" s="39" t="s">
        <v>68</v>
      </c>
      <c r="D64" s="53">
        <v>0</v>
      </c>
      <c r="E64" s="53">
        <v>0</v>
      </c>
      <c r="F64" s="53">
        <v>0</v>
      </c>
      <c r="G64" s="53">
        <v>0</v>
      </c>
      <c r="H64" s="52">
        <f t="shared" si="10"/>
        <v>0</v>
      </c>
      <c r="I64" s="36"/>
      <c r="J64" s="36"/>
      <c r="K64" s="36"/>
      <c r="L64" s="36"/>
      <c r="N64" s="40"/>
    </row>
    <row r="65" spans="1:14" x14ac:dyDescent="0.2">
      <c r="A65" s="159" t="s">
        <v>51</v>
      </c>
      <c r="B65" s="160"/>
      <c r="C65" s="161"/>
      <c r="D65" s="61" t="e">
        <f>SUM(D59:D64)+D56</f>
        <v>#REF!</v>
      </c>
      <c r="E65" s="61" t="e">
        <f t="shared" ref="E65:G65" si="12">SUM(E59:E64)+E56</f>
        <v>#REF!</v>
      </c>
      <c r="F65" s="61">
        <f t="shared" si="12"/>
        <v>0</v>
      </c>
      <c r="G65" s="61" t="e">
        <f t="shared" si="12"/>
        <v>#REF!</v>
      </c>
      <c r="H65" s="61" t="e">
        <f>D65+E65+F65+G65</f>
        <v>#REF!</v>
      </c>
      <c r="I65" s="36"/>
      <c r="J65" s="36"/>
      <c r="K65" s="36"/>
      <c r="L65" s="36"/>
      <c r="N65" s="40"/>
    </row>
    <row r="66" spans="1:14" ht="15" customHeight="1" x14ac:dyDescent="0.25">
      <c r="A66" s="171" t="s">
        <v>63</v>
      </c>
      <c r="B66" s="172"/>
      <c r="C66" s="173"/>
      <c r="D66" s="51" t="e">
        <f>ROUND(D65/1.2/1000,3)</f>
        <v>#REF!</v>
      </c>
      <c r="E66" s="51" t="e">
        <f t="shared" ref="E66:G66" si="13">ROUND(E65/1.2/1000,3)</f>
        <v>#REF!</v>
      </c>
      <c r="F66" s="51">
        <f t="shared" si="13"/>
        <v>0</v>
      </c>
      <c r="G66" s="51" t="e">
        <f t="shared" si="13"/>
        <v>#REF!</v>
      </c>
      <c r="H66" s="51" t="e">
        <f>D66+E66+F66+G66</f>
        <v>#REF!</v>
      </c>
      <c r="I66" s="36"/>
      <c r="J66" s="36"/>
      <c r="K66" s="36"/>
      <c r="L66" s="36"/>
    </row>
    <row r="71" spans="1:14" x14ac:dyDescent="0.2">
      <c r="D71" s="3"/>
    </row>
  </sheetData>
  <mergeCells count="30">
    <mergeCell ref="A38:H38"/>
    <mergeCell ref="A42:H42"/>
    <mergeCell ref="A45:H45"/>
    <mergeCell ref="A66:C66"/>
    <mergeCell ref="A55:C55"/>
    <mergeCell ref="A56:C56"/>
    <mergeCell ref="A57:C57"/>
    <mergeCell ref="A49:A53"/>
    <mergeCell ref="B49:B53"/>
    <mergeCell ref="A19:H19"/>
    <mergeCell ref="A21:H21"/>
    <mergeCell ref="A23:H23"/>
    <mergeCell ref="A29:H29"/>
    <mergeCell ref="A35:H35"/>
    <mergeCell ref="Q49:R53"/>
    <mergeCell ref="A58:H58"/>
    <mergeCell ref="A65:C65"/>
    <mergeCell ref="A3:H3"/>
    <mergeCell ref="A26:H26"/>
    <mergeCell ref="A9:A12"/>
    <mergeCell ref="B9:B12"/>
    <mergeCell ref="C9:C12"/>
    <mergeCell ref="D9:G9"/>
    <mergeCell ref="H9:H12"/>
    <mergeCell ref="D10:D12"/>
    <mergeCell ref="E10:E12"/>
    <mergeCell ref="F10:F12"/>
    <mergeCell ref="G10:G12"/>
    <mergeCell ref="A14:H14"/>
    <mergeCell ref="A17:H17"/>
  </mergeCells>
  <pageMargins left="0.78740157480314965" right="0.39370078740157483" top="0.43307086614173229" bottom="0.47244094488188981" header="0.23622047244094491" footer="0.23622047244094491"/>
  <pageSetup paperSize="9" scale="8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6"/>
  <sheetViews>
    <sheetView tabSelected="1" zoomScaleNormal="100" workbookViewId="0">
      <selection activeCell="AA47" sqref="AA47"/>
    </sheetView>
  </sheetViews>
  <sheetFormatPr defaultRowHeight="12.75" x14ac:dyDescent="0.2"/>
  <cols>
    <col min="1" max="1" width="3.85546875" style="41" customWidth="1"/>
    <col min="2" max="2" width="70.5703125" style="41" customWidth="1"/>
    <col min="3" max="3" width="11.42578125" style="41" customWidth="1"/>
    <col min="4" max="4" width="11" style="41" customWidth="1"/>
    <col min="5" max="5" width="7.85546875" style="41" customWidth="1"/>
    <col min="6" max="6" width="11.85546875" style="86" customWidth="1"/>
    <col min="7" max="7" width="9.5703125" style="41" hidden="1" customWidth="1"/>
    <col min="8" max="8" width="38" style="41" hidden="1" customWidth="1"/>
    <col min="9" max="11" width="0" style="41" hidden="1" customWidth="1"/>
    <col min="12" max="12" width="13.85546875" style="41" hidden="1" customWidth="1"/>
    <col min="13" max="13" width="13.7109375" style="41" hidden="1" customWidth="1"/>
    <col min="14" max="14" width="13.5703125" style="41" hidden="1" customWidth="1"/>
    <col min="15" max="20" width="0" style="41" hidden="1" customWidth="1"/>
    <col min="21" max="22" width="23" style="41" customWidth="1"/>
    <col min="23" max="16384" width="9.140625" style="41"/>
  </cols>
  <sheetData>
    <row r="1" spans="1:22" s="43" customFormat="1" ht="37.5" customHeight="1" x14ac:dyDescent="0.25">
      <c r="A1" s="200"/>
      <c r="B1" s="200"/>
      <c r="C1" s="200"/>
      <c r="D1" s="200"/>
      <c r="E1" s="200"/>
      <c r="F1" s="200"/>
    </row>
    <row r="2" spans="1:22" s="42" customFormat="1" ht="11.25" x14ac:dyDescent="0.2">
      <c r="A2" s="63"/>
      <c r="B2" s="63"/>
      <c r="C2" s="63"/>
      <c r="D2" s="63"/>
      <c r="E2" s="63"/>
      <c r="F2" s="84"/>
    </row>
    <row r="3" spans="1:22" s="43" customFormat="1" ht="11.25" customHeight="1" x14ac:dyDescent="0.25">
      <c r="A3" s="200"/>
      <c r="B3" s="200"/>
      <c r="C3" s="200"/>
      <c r="D3" s="200"/>
      <c r="E3" s="200"/>
      <c r="F3" s="200"/>
    </row>
    <row r="4" spans="1:22" s="44" customFormat="1" ht="65.25" customHeight="1" x14ac:dyDescent="0.25">
      <c r="A4" s="187" t="s">
        <v>119</v>
      </c>
      <c r="B4" s="187"/>
      <c r="C4" s="187"/>
      <c r="D4" s="187"/>
      <c r="E4" s="187"/>
      <c r="F4" s="187"/>
      <c r="H4" s="186" t="s">
        <v>110</v>
      </c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</row>
    <row r="5" spans="1:22" s="46" customFormat="1" ht="13.5" customHeight="1" thickBot="1" x14ac:dyDescent="0.25">
      <c r="A5" s="45"/>
      <c r="B5" s="45"/>
      <c r="C5" s="45"/>
      <c r="D5" s="45"/>
      <c r="E5" s="45"/>
      <c r="F5" s="85"/>
      <c r="H5" s="103"/>
      <c r="I5" s="102">
        <v>2015</v>
      </c>
      <c r="J5" s="102">
        <v>2016</v>
      </c>
      <c r="K5" s="102">
        <v>2017</v>
      </c>
      <c r="L5" s="102">
        <v>2018</v>
      </c>
      <c r="M5" s="102">
        <v>2019</v>
      </c>
      <c r="N5" s="102">
        <v>2020</v>
      </c>
      <c r="O5" s="102">
        <v>2021</v>
      </c>
      <c r="P5" s="102">
        <v>2022</v>
      </c>
      <c r="Q5" s="102">
        <v>2023</v>
      </c>
      <c r="R5" s="102">
        <v>2024</v>
      </c>
      <c r="S5" s="102">
        <v>2025</v>
      </c>
      <c r="T5" s="102">
        <v>2026</v>
      </c>
    </row>
    <row r="6" spans="1:22" ht="45.75" customHeight="1" thickBot="1" x14ac:dyDescent="0.25">
      <c r="A6" s="87" t="s">
        <v>53</v>
      </c>
      <c r="B6" s="88" t="s">
        <v>54</v>
      </c>
      <c r="C6" s="88" t="s">
        <v>55</v>
      </c>
      <c r="D6" s="88" t="s">
        <v>83</v>
      </c>
      <c r="E6" s="88" t="s">
        <v>56</v>
      </c>
      <c r="F6" s="89" t="s">
        <v>84</v>
      </c>
      <c r="H6" s="101" t="s">
        <v>93</v>
      </c>
      <c r="I6" s="104">
        <v>1.143</v>
      </c>
      <c r="J6" s="104">
        <v>1.0629999999999999</v>
      </c>
      <c r="K6" s="104">
        <v>1.0369999999999999</v>
      </c>
      <c r="L6" s="104">
        <v>1.0489999999999999</v>
      </c>
      <c r="M6" s="104">
        <v>1.05</v>
      </c>
      <c r="N6" s="104">
        <v>1.044</v>
      </c>
      <c r="O6" s="104">
        <v>1.042</v>
      </c>
      <c r="P6" s="104">
        <v>1.0529999999999999</v>
      </c>
      <c r="Q6" s="104">
        <v>1.054</v>
      </c>
      <c r="R6" s="104">
        <v>1.054</v>
      </c>
      <c r="S6" s="104">
        <v>1.054</v>
      </c>
      <c r="T6" s="104">
        <v>1.054</v>
      </c>
      <c r="U6" s="89" t="s">
        <v>118</v>
      </c>
      <c r="V6" s="89" t="s">
        <v>84</v>
      </c>
    </row>
    <row r="7" spans="1:22" s="62" customFormat="1" ht="30.75" customHeight="1" thickBot="1" x14ac:dyDescent="0.3">
      <c r="A7" s="121">
        <v>1</v>
      </c>
      <c r="B7" s="122" t="s">
        <v>115</v>
      </c>
      <c r="C7" s="123" t="s">
        <v>95</v>
      </c>
      <c r="D7" s="124">
        <v>385.1</v>
      </c>
      <c r="E7" s="125">
        <v>0.47</v>
      </c>
      <c r="F7" s="126">
        <f>D7*E7</f>
        <v>180.99700000000001</v>
      </c>
      <c r="H7" s="101" t="s">
        <v>94</v>
      </c>
      <c r="I7" s="104">
        <v>1.143</v>
      </c>
      <c r="J7" s="104">
        <v>1.0629999999999999</v>
      </c>
      <c r="K7" s="104">
        <v>1.0369999999999999</v>
      </c>
      <c r="L7" s="104">
        <v>1.0489999999999999</v>
      </c>
      <c r="M7" s="104">
        <v>1.05</v>
      </c>
      <c r="N7" s="104">
        <v>1.044</v>
      </c>
      <c r="O7" s="104">
        <v>1.042</v>
      </c>
      <c r="P7" s="104">
        <v>1.0489999999999999</v>
      </c>
      <c r="Q7" s="104">
        <v>1.0489999999999999</v>
      </c>
      <c r="R7" s="104">
        <v>1.0489999999999999</v>
      </c>
      <c r="S7" s="104">
        <v>1.0469999999999999</v>
      </c>
      <c r="T7" s="104">
        <v>1.044</v>
      </c>
      <c r="U7" s="133"/>
      <c r="V7" s="133"/>
    </row>
    <row r="8" spans="1:22" s="62" customFormat="1" ht="30.75" customHeight="1" thickBot="1" x14ac:dyDescent="0.25">
      <c r="A8" s="127" t="s">
        <v>114</v>
      </c>
      <c r="B8" s="128" t="s">
        <v>117</v>
      </c>
      <c r="C8" s="129" t="s">
        <v>116</v>
      </c>
      <c r="D8" s="130">
        <v>276</v>
      </c>
      <c r="E8" s="131">
        <v>1</v>
      </c>
      <c r="F8" s="132">
        <f>D8*E8</f>
        <v>276</v>
      </c>
      <c r="H8" s="119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34"/>
      <c r="V8" s="134"/>
    </row>
    <row r="9" spans="1:22" s="47" customFormat="1" ht="13.5" customHeight="1" thickBot="1" x14ac:dyDescent="0.25">
      <c r="A9" s="190" t="s">
        <v>86</v>
      </c>
      <c r="B9" s="191"/>
      <c r="C9" s="191"/>
      <c r="D9" s="191"/>
      <c r="E9" s="191"/>
      <c r="F9" s="90">
        <f>SUM(F7:T8)</f>
        <v>469.66300000000007</v>
      </c>
      <c r="U9" s="135"/>
      <c r="V9" s="135"/>
    </row>
    <row r="10" spans="1:22" s="62" customFormat="1" x14ac:dyDescent="0.25">
      <c r="A10" s="192" t="s">
        <v>85</v>
      </c>
      <c r="B10" s="193"/>
      <c r="C10" s="193"/>
      <c r="D10" s="193"/>
      <c r="E10" s="193"/>
      <c r="F10" s="194"/>
      <c r="U10" s="136"/>
      <c r="V10" s="136"/>
    </row>
    <row r="11" spans="1:22" s="62" customFormat="1" ht="25.5" x14ac:dyDescent="0.25">
      <c r="A11" s="65"/>
      <c r="B11" s="64" t="s">
        <v>82</v>
      </c>
      <c r="C11" s="66" t="s">
        <v>81</v>
      </c>
      <c r="D11" s="67">
        <f>F9</f>
        <v>469.66300000000007</v>
      </c>
      <c r="E11" s="82">
        <v>0</v>
      </c>
      <c r="F11" s="68">
        <f>D11*E11</f>
        <v>0</v>
      </c>
      <c r="U11" s="133"/>
      <c r="V11" s="133"/>
    </row>
    <row r="12" spans="1:22" s="62" customFormat="1" x14ac:dyDescent="0.25">
      <c r="A12" s="65"/>
      <c r="B12" s="64" t="s">
        <v>91</v>
      </c>
      <c r="C12" s="66" t="s">
        <v>105</v>
      </c>
      <c r="D12" s="67">
        <f>F9</f>
        <v>469.66300000000007</v>
      </c>
      <c r="E12" s="82">
        <v>0</v>
      </c>
      <c r="F12" s="68">
        <f t="shared" ref="F12:F23" si="0">D12*E12</f>
        <v>0</v>
      </c>
      <c r="U12" s="133"/>
      <c r="V12" s="133"/>
    </row>
    <row r="13" spans="1:22" s="62" customFormat="1" ht="25.5" x14ac:dyDescent="0.25">
      <c r="A13" s="65"/>
      <c r="B13" s="64" t="s">
        <v>96</v>
      </c>
      <c r="C13" s="66" t="s">
        <v>105</v>
      </c>
      <c r="D13" s="67">
        <f>F9</f>
        <v>469.66300000000007</v>
      </c>
      <c r="E13" s="82">
        <v>0</v>
      </c>
      <c r="F13" s="68">
        <f t="shared" si="0"/>
        <v>0</v>
      </c>
      <c r="U13" s="133"/>
      <c r="V13" s="133"/>
    </row>
    <row r="14" spans="1:22" s="62" customFormat="1" x14ac:dyDescent="0.25">
      <c r="A14" s="65"/>
      <c r="B14" s="64" t="s">
        <v>125</v>
      </c>
      <c r="C14" s="66" t="s">
        <v>105</v>
      </c>
      <c r="D14" s="67">
        <f>F9</f>
        <v>469.66300000000007</v>
      </c>
      <c r="E14" s="82">
        <v>0</v>
      </c>
      <c r="F14" s="68">
        <f t="shared" si="0"/>
        <v>0</v>
      </c>
      <c r="U14" s="133"/>
      <c r="V14" s="133"/>
    </row>
    <row r="15" spans="1:22" s="62" customFormat="1" x14ac:dyDescent="0.25">
      <c r="A15" s="65"/>
      <c r="B15" s="64" t="s">
        <v>126</v>
      </c>
      <c r="C15" s="66" t="s">
        <v>105</v>
      </c>
      <c r="D15" s="67">
        <f>F9</f>
        <v>469.66300000000007</v>
      </c>
      <c r="E15" s="82">
        <v>0</v>
      </c>
      <c r="F15" s="68">
        <f t="shared" si="0"/>
        <v>0</v>
      </c>
      <c r="U15" s="133"/>
      <c r="V15" s="133"/>
    </row>
    <row r="16" spans="1:22" s="62" customFormat="1" x14ac:dyDescent="0.25">
      <c r="A16" s="65"/>
      <c r="B16" s="64" t="s">
        <v>97</v>
      </c>
      <c r="C16" s="66" t="s">
        <v>105</v>
      </c>
      <c r="D16" s="67">
        <f>F9</f>
        <v>469.66300000000007</v>
      </c>
      <c r="E16" s="82">
        <v>0</v>
      </c>
      <c r="F16" s="68">
        <f t="shared" si="0"/>
        <v>0</v>
      </c>
      <c r="U16" s="133"/>
      <c r="V16" s="133"/>
    </row>
    <row r="17" spans="1:22" s="62" customFormat="1" x14ac:dyDescent="0.25">
      <c r="A17" s="95"/>
      <c r="B17" s="96" t="s">
        <v>57</v>
      </c>
      <c r="C17" s="97" t="s">
        <v>105</v>
      </c>
      <c r="D17" s="98">
        <f>F9</f>
        <v>469.66300000000007</v>
      </c>
      <c r="E17" s="99">
        <v>0</v>
      </c>
      <c r="F17" s="100">
        <f t="shared" si="0"/>
        <v>0</v>
      </c>
      <c r="U17" s="133"/>
      <c r="V17" s="133"/>
    </row>
    <row r="18" spans="1:22" s="62" customFormat="1" x14ac:dyDescent="0.25">
      <c r="A18" s="95"/>
      <c r="B18" s="96" t="s">
        <v>99</v>
      </c>
      <c r="C18" s="97" t="s">
        <v>104</v>
      </c>
      <c r="D18" s="98">
        <f>F9</f>
        <v>469.66300000000007</v>
      </c>
      <c r="E18" s="99">
        <v>0</v>
      </c>
      <c r="F18" s="100">
        <f t="shared" si="0"/>
        <v>0</v>
      </c>
      <c r="U18" s="136"/>
      <c r="V18" s="136"/>
    </row>
    <row r="19" spans="1:22" s="62" customFormat="1" x14ac:dyDescent="0.25">
      <c r="A19" s="95"/>
      <c r="B19" s="96" t="s">
        <v>100</v>
      </c>
      <c r="C19" s="97" t="s">
        <v>104</v>
      </c>
      <c r="D19" s="98">
        <f>F9</f>
        <v>469.66300000000007</v>
      </c>
      <c r="E19" s="99">
        <v>0</v>
      </c>
      <c r="F19" s="100">
        <f t="shared" si="0"/>
        <v>0</v>
      </c>
      <c r="U19" s="133"/>
      <c r="V19" s="133"/>
    </row>
    <row r="20" spans="1:22" s="62" customFormat="1" x14ac:dyDescent="0.25">
      <c r="A20" s="95"/>
      <c r="B20" s="96" t="s">
        <v>101</v>
      </c>
      <c r="C20" s="97" t="s">
        <v>104</v>
      </c>
      <c r="D20" s="98">
        <f>F9</f>
        <v>469.66300000000007</v>
      </c>
      <c r="E20" s="99">
        <v>0</v>
      </c>
      <c r="F20" s="100">
        <f t="shared" si="0"/>
        <v>0</v>
      </c>
      <c r="U20" s="133"/>
      <c r="V20" s="133"/>
    </row>
    <row r="21" spans="1:22" s="62" customFormat="1" x14ac:dyDescent="0.25">
      <c r="A21" s="95"/>
      <c r="B21" s="96" t="s">
        <v>102</v>
      </c>
      <c r="C21" s="97" t="s">
        <v>104</v>
      </c>
      <c r="D21" s="98">
        <f>F9</f>
        <v>469.66300000000007</v>
      </c>
      <c r="E21" s="99">
        <v>0</v>
      </c>
      <c r="F21" s="100">
        <f t="shared" si="0"/>
        <v>0</v>
      </c>
      <c r="U21" s="133"/>
      <c r="V21" s="133"/>
    </row>
    <row r="22" spans="1:22" s="62" customFormat="1" x14ac:dyDescent="0.25">
      <c r="A22" s="95"/>
      <c r="B22" s="96" t="s">
        <v>103</v>
      </c>
      <c r="C22" s="97" t="s">
        <v>104</v>
      </c>
      <c r="D22" s="98">
        <f>F9</f>
        <v>469.66300000000007</v>
      </c>
      <c r="E22" s="99">
        <v>0</v>
      </c>
      <c r="F22" s="100">
        <f t="shared" si="0"/>
        <v>0</v>
      </c>
      <c r="U22" s="133"/>
      <c r="V22" s="133"/>
    </row>
    <row r="23" spans="1:22" s="62" customFormat="1" ht="39" thickBot="1" x14ac:dyDescent="0.3">
      <c r="A23" s="72"/>
      <c r="B23" s="73" t="s">
        <v>98</v>
      </c>
      <c r="C23" s="74" t="s">
        <v>104</v>
      </c>
      <c r="D23" s="75">
        <f>F9</f>
        <v>469.66300000000007</v>
      </c>
      <c r="E23" s="83">
        <v>0</v>
      </c>
      <c r="F23" s="76">
        <f t="shared" si="0"/>
        <v>0</v>
      </c>
      <c r="U23" s="137"/>
      <c r="V23" s="137"/>
    </row>
    <row r="24" spans="1:22" s="47" customFormat="1" ht="13.5" customHeight="1" thickBot="1" x14ac:dyDescent="0.25">
      <c r="A24" s="195" t="s">
        <v>86</v>
      </c>
      <c r="B24" s="196"/>
      <c r="C24" s="196"/>
      <c r="D24" s="196"/>
      <c r="E24" s="196"/>
      <c r="F24" s="77">
        <f>SUM(F11:F23,F9)</f>
        <v>469.66300000000007</v>
      </c>
      <c r="U24" s="135"/>
      <c r="V24" s="135"/>
    </row>
    <row r="25" spans="1:22" s="47" customFormat="1" ht="13.5" customHeight="1" thickBot="1" x14ac:dyDescent="0.25">
      <c r="A25" s="197" t="s">
        <v>90</v>
      </c>
      <c r="B25" s="198"/>
      <c r="C25" s="198"/>
      <c r="D25" s="198"/>
      <c r="E25" s="198"/>
      <c r="F25" s="199"/>
      <c r="U25" s="136"/>
      <c r="V25" s="136"/>
    </row>
    <row r="26" spans="1:22" s="47" customFormat="1" ht="13.5" customHeight="1" x14ac:dyDescent="0.2">
      <c r="A26" s="220" t="s">
        <v>87</v>
      </c>
      <c r="B26" s="221"/>
      <c r="C26" s="221"/>
      <c r="D26" s="221"/>
      <c r="E26" s="80">
        <v>0.8</v>
      </c>
      <c r="F26" s="71">
        <f>F24*E26</f>
        <v>375.73040000000009</v>
      </c>
      <c r="U26" s="133"/>
      <c r="V26" s="133"/>
    </row>
    <row r="27" spans="1:22" s="47" customFormat="1" ht="13.5" customHeight="1" x14ac:dyDescent="0.2">
      <c r="A27" s="188" t="s">
        <v>88</v>
      </c>
      <c r="B27" s="189"/>
      <c r="C27" s="189"/>
      <c r="D27" s="189"/>
      <c r="E27" s="81">
        <v>0.7</v>
      </c>
      <c r="F27" s="69">
        <f>F24*E27</f>
        <v>328.76410000000004</v>
      </c>
      <c r="U27" s="133"/>
      <c r="V27" s="133"/>
    </row>
    <row r="28" spans="1:22" s="47" customFormat="1" ht="13.5" customHeight="1" x14ac:dyDescent="0.2">
      <c r="A28" s="188" t="s">
        <v>89</v>
      </c>
      <c r="B28" s="189"/>
      <c r="C28" s="189"/>
      <c r="D28" s="189"/>
      <c r="E28" s="81">
        <v>0</v>
      </c>
      <c r="F28" s="69">
        <f>F24*E28</f>
        <v>0</v>
      </c>
      <c r="U28" s="138"/>
      <c r="V28" s="138"/>
    </row>
    <row r="29" spans="1:22" s="47" customFormat="1" ht="13.5" customHeight="1" thickBot="1" x14ac:dyDescent="0.25">
      <c r="A29" s="188" t="s">
        <v>92</v>
      </c>
      <c r="B29" s="189"/>
      <c r="C29" s="189"/>
      <c r="D29" s="189"/>
      <c r="E29" s="81">
        <v>0.16</v>
      </c>
      <c r="F29" s="69">
        <f>F24*E29</f>
        <v>75.146080000000012</v>
      </c>
      <c r="U29" s="134"/>
      <c r="V29" s="134"/>
    </row>
    <row r="30" spans="1:22" s="47" customFormat="1" ht="13.5" customHeight="1" thickBot="1" x14ac:dyDescent="0.25">
      <c r="A30" s="222" t="s">
        <v>120</v>
      </c>
      <c r="B30" s="223"/>
      <c r="C30" s="223"/>
      <c r="D30" s="223"/>
      <c r="E30" s="223"/>
      <c r="F30" s="224"/>
      <c r="U30" s="139"/>
      <c r="V30" s="139"/>
    </row>
    <row r="31" spans="1:22" s="47" customFormat="1" ht="13.5" customHeight="1" x14ac:dyDescent="0.2">
      <c r="A31" s="207" t="s">
        <v>87</v>
      </c>
      <c r="B31" s="208"/>
      <c r="C31" s="208"/>
      <c r="D31" s="209"/>
      <c r="E31" s="78">
        <v>6.43</v>
      </c>
      <c r="F31" s="106">
        <f>F26*E31</f>
        <v>2415.9464720000005</v>
      </c>
      <c r="U31" s="140">
        <v>0.45890999999999998</v>
      </c>
      <c r="V31" s="140">
        <f>F31*U31</f>
        <v>1108.7019954655202</v>
      </c>
    </row>
    <row r="32" spans="1:22" s="47" customFormat="1" ht="13.5" customHeight="1" x14ac:dyDescent="0.2">
      <c r="A32" s="201" t="s">
        <v>88</v>
      </c>
      <c r="B32" s="202"/>
      <c r="C32" s="202"/>
      <c r="D32" s="203"/>
      <c r="E32" s="70">
        <v>5.19</v>
      </c>
      <c r="F32" s="107">
        <f>F27*E32</f>
        <v>1706.2856790000003</v>
      </c>
      <c r="U32" s="140">
        <v>0.661775</v>
      </c>
      <c r="V32" s="140">
        <f t="shared" ref="V32:V34" si="1">F32*U32</f>
        <v>1129.1772052202252</v>
      </c>
    </row>
    <row r="33" spans="1:23" s="47" customFormat="1" ht="13.5" customHeight="1" x14ac:dyDescent="0.2">
      <c r="A33" s="201" t="s">
        <v>89</v>
      </c>
      <c r="B33" s="202"/>
      <c r="C33" s="202"/>
      <c r="D33" s="203"/>
      <c r="E33" s="70">
        <v>27.67</v>
      </c>
      <c r="F33" s="107">
        <f>F28*E33</f>
        <v>0</v>
      </c>
      <c r="U33" s="140">
        <v>0.65</v>
      </c>
      <c r="V33" s="140">
        <f t="shared" si="1"/>
        <v>0</v>
      </c>
    </row>
    <row r="34" spans="1:23" s="47" customFormat="1" ht="13.5" customHeight="1" thickBot="1" x14ac:dyDescent="0.25">
      <c r="A34" s="232" t="s">
        <v>106</v>
      </c>
      <c r="B34" s="233"/>
      <c r="C34" s="233"/>
      <c r="D34" s="234"/>
      <c r="E34" s="108">
        <v>10.26</v>
      </c>
      <c r="F34" s="109">
        <f>F29*E34</f>
        <v>770.99878080000008</v>
      </c>
      <c r="U34" s="140">
        <v>0.55000000000000004</v>
      </c>
      <c r="V34" s="140">
        <f t="shared" si="1"/>
        <v>424.04932944000007</v>
      </c>
    </row>
    <row r="35" spans="1:23" s="47" customFormat="1" ht="13.5" customHeight="1" thickBot="1" x14ac:dyDescent="0.25">
      <c r="A35" s="225" t="s">
        <v>121</v>
      </c>
      <c r="B35" s="226"/>
      <c r="C35" s="226"/>
      <c r="D35" s="226"/>
      <c r="E35" s="227"/>
      <c r="F35" s="110">
        <f>SUM(F31:F34)</f>
        <v>4893.2309318000007</v>
      </c>
      <c r="U35" s="141"/>
      <c r="V35" s="141">
        <f>SUM(V31:V34)</f>
        <v>2661.928530125746</v>
      </c>
    </row>
    <row r="36" spans="1:23" s="79" customFormat="1" ht="13.5" customHeight="1" x14ac:dyDescent="0.2">
      <c r="A36" s="91"/>
      <c r="B36" s="92" t="s">
        <v>107</v>
      </c>
      <c r="C36" s="93" t="str">
        <f>C12</f>
        <v>п. 2.7</v>
      </c>
      <c r="D36" s="111" t="s">
        <v>127</v>
      </c>
      <c r="E36" s="112">
        <v>0.06</v>
      </c>
      <c r="F36" s="94">
        <f>F35*E36</f>
        <v>293.59385590800002</v>
      </c>
      <c r="U36" s="142"/>
      <c r="V36" s="142">
        <f>V35*E36</f>
        <v>159.71571180754475</v>
      </c>
    </row>
    <row r="37" spans="1:23" s="47" customFormat="1" ht="42" customHeight="1" thickBot="1" x14ac:dyDescent="0.25">
      <c r="A37" s="72"/>
      <c r="B37" s="73" t="s">
        <v>109</v>
      </c>
      <c r="C37" s="74" t="s">
        <v>128</v>
      </c>
      <c r="D37" s="113" t="s">
        <v>113</v>
      </c>
      <c r="E37" s="83">
        <v>0.04</v>
      </c>
      <c r="F37" s="76">
        <f>F35*E37</f>
        <v>195.72923727200003</v>
      </c>
      <c r="U37" s="143"/>
      <c r="V37" s="143">
        <f>V35*E37</f>
        <v>106.47714120502984</v>
      </c>
    </row>
    <row r="38" spans="1:23" s="47" customFormat="1" ht="27" customHeight="1" thickBot="1" x14ac:dyDescent="0.25">
      <c r="A38" s="222" t="s">
        <v>122</v>
      </c>
      <c r="B38" s="223"/>
      <c r="C38" s="223"/>
      <c r="D38" s="223"/>
      <c r="E38" s="223"/>
      <c r="F38" s="224"/>
      <c r="U38" s="144"/>
      <c r="V38" s="144"/>
    </row>
    <row r="39" spans="1:23" s="47" customFormat="1" ht="27" customHeight="1" x14ac:dyDescent="0.2">
      <c r="A39" s="207" t="s">
        <v>87</v>
      </c>
      <c r="B39" s="208"/>
      <c r="C39" s="208"/>
      <c r="D39" s="209"/>
      <c r="E39" s="80">
        <v>1.0509999999999999</v>
      </c>
      <c r="F39" s="71">
        <f>F31*E39</f>
        <v>2539.1597420720004</v>
      </c>
      <c r="U39" s="140"/>
      <c r="V39" s="140">
        <f>V31*E39</f>
        <v>1165.2457972342618</v>
      </c>
    </row>
    <row r="40" spans="1:23" s="47" customFormat="1" ht="13.5" customHeight="1" x14ac:dyDescent="0.2">
      <c r="A40" s="201" t="s">
        <v>88</v>
      </c>
      <c r="B40" s="202"/>
      <c r="C40" s="202"/>
      <c r="D40" s="203"/>
      <c r="E40" s="81">
        <v>1.0509999999999999</v>
      </c>
      <c r="F40" s="69">
        <f>F32*E40</f>
        <v>1793.3062486290003</v>
      </c>
      <c r="U40" s="140"/>
      <c r="V40" s="140">
        <f>V32*E40</f>
        <v>1186.7652426864568</v>
      </c>
    </row>
    <row r="41" spans="1:23" s="47" customFormat="1" ht="13.5" customHeight="1" x14ac:dyDescent="0.2">
      <c r="A41" s="201" t="s">
        <v>89</v>
      </c>
      <c r="B41" s="202"/>
      <c r="C41" s="202"/>
      <c r="D41" s="203"/>
      <c r="E41" s="81">
        <v>1.0509999999999999</v>
      </c>
      <c r="F41" s="69">
        <f>F33*E41</f>
        <v>0</v>
      </c>
      <c r="G41" s="216" t="s">
        <v>111</v>
      </c>
      <c r="U41" s="140"/>
      <c r="V41" s="140">
        <f>V33*E41</f>
        <v>0</v>
      </c>
    </row>
    <row r="42" spans="1:23" s="47" customFormat="1" ht="13.5" customHeight="1" x14ac:dyDescent="0.2">
      <c r="A42" s="201" t="s">
        <v>92</v>
      </c>
      <c r="B42" s="202"/>
      <c r="C42" s="202"/>
      <c r="D42" s="203"/>
      <c r="E42" s="81">
        <v>1.0509999999999999</v>
      </c>
      <c r="F42" s="69">
        <f>(F34-F36)*E42</f>
        <v>501.75257606149205</v>
      </c>
      <c r="G42" s="216"/>
      <c r="U42" s="140"/>
      <c r="V42" s="140">
        <f>(V34-V36)*E42</f>
        <v>277.81463213171054</v>
      </c>
    </row>
    <row r="43" spans="1:23" s="47" customFormat="1" ht="13.5" customHeight="1" thickBot="1" x14ac:dyDescent="0.25">
      <c r="A43" s="204" t="s">
        <v>4</v>
      </c>
      <c r="B43" s="205"/>
      <c r="C43" s="205"/>
      <c r="D43" s="206"/>
      <c r="E43" s="114">
        <v>1.0509999999999999</v>
      </c>
      <c r="F43" s="115">
        <f>F36*E43</f>
        <v>308.56714255930802</v>
      </c>
      <c r="G43" s="216"/>
      <c r="U43" s="140"/>
      <c r="V43" s="140">
        <f>V36*E43</f>
        <v>167.86121310972953</v>
      </c>
    </row>
    <row r="44" spans="1:23" s="47" customFormat="1" ht="13.5" customHeight="1" thickBot="1" x14ac:dyDescent="0.25">
      <c r="A44" s="217" t="s">
        <v>123</v>
      </c>
      <c r="B44" s="218"/>
      <c r="C44" s="218"/>
      <c r="D44" s="218"/>
      <c r="E44" s="219"/>
      <c r="F44" s="116">
        <f>SUM(F39:F43)</f>
        <v>5142.7857093218008</v>
      </c>
      <c r="G44" s="216"/>
      <c r="U44" s="144"/>
      <c r="V44" s="141">
        <f>SUM(V39:V43)</f>
        <v>2797.6868851621584</v>
      </c>
    </row>
    <row r="45" spans="1:23" s="47" customFormat="1" ht="26.25" customHeight="1" thickBot="1" x14ac:dyDescent="0.25">
      <c r="A45" s="228" t="s">
        <v>77</v>
      </c>
      <c r="B45" s="229"/>
      <c r="C45" s="229"/>
      <c r="D45" s="229"/>
      <c r="E45" s="230"/>
      <c r="F45" s="117">
        <f>F44*0.2</f>
        <v>1028.5571418643601</v>
      </c>
      <c r="G45" s="105" t="s">
        <v>112</v>
      </c>
      <c r="U45" s="145"/>
      <c r="V45" s="145">
        <f>V44*0.2</f>
        <v>559.53737703243166</v>
      </c>
    </row>
    <row r="46" spans="1:23" s="47" customFormat="1" ht="13.5" customHeight="1" thickBot="1" x14ac:dyDescent="0.25">
      <c r="A46" s="210" t="s">
        <v>124</v>
      </c>
      <c r="B46" s="211"/>
      <c r="C46" s="211"/>
      <c r="D46" s="211"/>
      <c r="E46" s="231"/>
      <c r="F46" s="118">
        <f>SUM(F44:F45)</f>
        <v>6171.3428511861612</v>
      </c>
      <c r="U46" s="144"/>
      <c r="V46" s="141">
        <f>SUM(V44:V45)</f>
        <v>3357.2242621945902</v>
      </c>
      <c r="W46" s="147"/>
    </row>
    <row r="47" spans="1:23" s="48" customFormat="1" ht="13.5" customHeight="1" thickBot="1" x14ac:dyDescent="0.25">
      <c r="A47" s="91"/>
      <c r="B47" s="92" t="s">
        <v>107</v>
      </c>
      <c r="C47" s="93" t="s">
        <v>108</v>
      </c>
      <c r="D47" s="111" t="s">
        <v>127</v>
      </c>
      <c r="E47" s="112">
        <v>0.06</v>
      </c>
      <c r="F47" s="94">
        <f>F46*E47</f>
        <v>370.28057107116967</v>
      </c>
      <c r="G47" s="47"/>
      <c r="U47" s="140"/>
      <c r="V47" s="144">
        <f>V46*E47</f>
        <v>201.43345573167539</v>
      </c>
    </row>
    <row r="48" spans="1:23" s="48" customFormat="1" ht="45" customHeight="1" thickBot="1" x14ac:dyDescent="0.25">
      <c r="A48" s="95"/>
      <c r="B48" s="96" t="s">
        <v>109</v>
      </c>
      <c r="C48" s="97" t="s">
        <v>128</v>
      </c>
      <c r="D48" s="151" t="s">
        <v>113</v>
      </c>
      <c r="E48" s="99">
        <v>0.04</v>
      </c>
      <c r="F48" s="100">
        <f>F46*E48</f>
        <v>246.85371404744646</v>
      </c>
      <c r="G48" s="47"/>
      <c r="U48" s="152"/>
      <c r="V48" s="150">
        <f>V46*E48</f>
        <v>134.28897048778362</v>
      </c>
    </row>
    <row r="49" spans="1:22" ht="30" customHeight="1" thickBot="1" x14ac:dyDescent="0.25">
      <c r="A49" s="210" t="s">
        <v>129</v>
      </c>
      <c r="B49" s="211"/>
      <c r="C49" s="211"/>
      <c r="D49" s="211"/>
      <c r="E49" s="211"/>
      <c r="F49" s="211"/>
      <c r="G49" s="211"/>
      <c r="H49" s="211"/>
      <c r="I49" s="211"/>
      <c r="J49" s="211"/>
      <c r="K49" s="211"/>
      <c r="L49" s="211"/>
      <c r="M49" s="211"/>
      <c r="N49" s="211"/>
      <c r="O49" s="211"/>
      <c r="P49" s="211"/>
      <c r="Q49" s="211"/>
      <c r="R49" s="211"/>
      <c r="S49" s="211"/>
      <c r="T49" s="211"/>
      <c r="U49" s="212"/>
      <c r="V49" s="153">
        <f t="shared" ref="V49" si="2">V46-V48</f>
        <v>3222.9352917068068</v>
      </c>
    </row>
    <row r="50" spans="1:22" ht="16.5" customHeight="1" thickBot="1" x14ac:dyDescent="0.25">
      <c r="A50" s="213" t="s">
        <v>130</v>
      </c>
      <c r="B50" s="214"/>
      <c r="C50" s="214"/>
      <c r="D50" s="214"/>
      <c r="E50" s="214"/>
      <c r="F50" s="214"/>
      <c r="G50" s="214"/>
      <c r="H50" s="214"/>
      <c r="I50" s="214"/>
      <c r="J50" s="214"/>
      <c r="K50" s="214"/>
      <c r="L50" s="214"/>
      <c r="M50" s="214"/>
      <c r="N50" s="214"/>
      <c r="O50" s="214"/>
      <c r="P50" s="214"/>
      <c r="Q50" s="214"/>
      <c r="R50" s="214"/>
      <c r="S50" s="214"/>
      <c r="T50" s="214"/>
      <c r="U50" s="215"/>
      <c r="V50" s="153">
        <f t="shared" ref="V50" si="3">V49/1.2</f>
        <v>2685.7794097556725</v>
      </c>
    </row>
    <row r="51" spans="1:22" ht="16.5" customHeight="1" thickBot="1" x14ac:dyDescent="0.25">
      <c r="A51" s="210" t="s">
        <v>131</v>
      </c>
      <c r="B51" s="211"/>
      <c r="C51" s="211"/>
      <c r="D51" s="211"/>
      <c r="E51" s="211"/>
      <c r="F51" s="211"/>
      <c r="G51" s="211"/>
      <c r="H51" s="211"/>
      <c r="I51" s="211"/>
      <c r="J51" s="211"/>
      <c r="K51" s="211"/>
      <c r="L51" s="211"/>
      <c r="M51" s="211"/>
      <c r="N51" s="211"/>
      <c r="O51" s="211"/>
      <c r="P51" s="211"/>
      <c r="Q51" s="211"/>
      <c r="R51" s="211"/>
      <c r="S51" s="211"/>
      <c r="T51" s="211"/>
      <c r="U51" s="212"/>
      <c r="V51" s="154">
        <f>V50*1000</f>
        <v>2685779.4097556723</v>
      </c>
    </row>
    <row r="52" spans="1:22" ht="15" x14ac:dyDescent="0.25">
      <c r="B52" s="50"/>
      <c r="C52" s="50"/>
      <c r="D52" s="50"/>
      <c r="E52" s="50"/>
    </row>
    <row r="53" spans="1:22" ht="15.75" x14ac:dyDescent="0.25">
      <c r="A53" s="148" t="s">
        <v>132</v>
      </c>
      <c r="B53" s="148"/>
      <c r="C53" s="148"/>
      <c r="D53" s="148"/>
      <c r="E53" s="149"/>
      <c r="F53" s="149"/>
    </row>
    <row r="54" spans="1:22" ht="15" x14ac:dyDescent="0.25">
      <c r="B54" s="50"/>
      <c r="C54" s="50"/>
      <c r="D54" s="50"/>
      <c r="E54" s="50"/>
    </row>
    <row r="55" spans="1:22" s="49" customFormat="1" ht="13.5" customHeight="1" x14ac:dyDescent="0.25">
      <c r="A55" s="41"/>
      <c r="B55" s="50"/>
      <c r="C55" s="50"/>
      <c r="D55" s="50"/>
      <c r="E55" s="50"/>
      <c r="F55" s="86"/>
      <c r="U55" s="146"/>
      <c r="V55" s="146"/>
    </row>
    <row r="56" spans="1:22" s="49" customFormat="1" ht="13.5" customHeight="1" x14ac:dyDescent="0.2">
      <c r="A56" s="41"/>
      <c r="B56" s="41"/>
      <c r="C56" s="41"/>
      <c r="D56" s="41"/>
      <c r="E56" s="41"/>
      <c r="F56" s="86"/>
      <c r="U56" s="86"/>
      <c r="V56" s="86"/>
    </row>
  </sheetData>
  <mergeCells count="31">
    <mergeCell ref="A49:U49"/>
    <mergeCell ref="A50:U50"/>
    <mergeCell ref="A51:U51"/>
    <mergeCell ref="A1:F1"/>
    <mergeCell ref="G41:G44"/>
    <mergeCell ref="A44:E44"/>
    <mergeCell ref="A26:D26"/>
    <mergeCell ref="A30:F30"/>
    <mergeCell ref="A31:D31"/>
    <mergeCell ref="A35:E35"/>
    <mergeCell ref="A38:F38"/>
    <mergeCell ref="A45:E45"/>
    <mergeCell ref="A46:E46"/>
    <mergeCell ref="A34:D34"/>
    <mergeCell ref="A3:F3"/>
    <mergeCell ref="A42:D42"/>
    <mergeCell ref="A43:D43"/>
    <mergeCell ref="A41:D41"/>
    <mergeCell ref="A40:D40"/>
    <mergeCell ref="A32:D32"/>
    <mergeCell ref="A33:D33"/>
    <mergeCell ref="A39:D39"/>
    <mergeCell ref="H4:T4"/>
    <mergeCell ref="A4:F4"/>
    <mergeCell ref="A27:D27"/>
    <mergeCell ref="A28:D28"/>
    <mergeCell ref="A29:D29"/>
    <mergeCell ref="A9:E9"/>
    <mergeCell ref="A10:F10"/>
    <mergeCell ref="A24:E24"/>
    <mergeCell ref="A25:F25"/>
  </mergeCells>
  <pageMargins left="0.70866141732283472" right="0.70866141732283472" top="0.74803149606299213" bottom="0.74803149606299213" header="0.31496062992125984" footer="0.31496062992125984"/>
  <pageSetup paperSize="9" scale="74" firstPageNumber="2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 </vt:lpstr>
      <vt:lpstr>МРСК</vt:lpstr>
      <vt:lpstr>'Т '!Заголовки_для_печати</vt:lpstr>
      <vt:lpstr>МРСК!Область_печати</vt:lpstr>
      <vt:lpstr>'Т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Гаврюш Татьяна Петровна</dc:creator>
  <cp:lastModifiedBy>Дрёмина Яна Сергеевна</cp:lastModifiedBy>
  <cp:lastPrinted>2020-12-21T23:14:11Z</cp:lastPrinted>
  <dcterms:created xsi:type="dcterms:W3CDTF">2016-12-11T23:43:31Z</dcterms:created>
  <dcterms:modified xsi:type="dcterms:W3CDTF">2021-03-11T00:02:25Z</dcterms:modified>
</cp:coreProperties>
</file>