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88101 Строительство и реконструкция ЭС для технологического присоединения\Приложение 2 к ТТ\"/>
    </mc:Choice>
  </mc:AlternateContent>
  <bookViews>
    <workbookView xWindow="0" yWindow="0" windowWidth="28800" windowHeight="1203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1" l="1"/>
  <c r="G67" i="1" l="1"/>
  <c r="G66" i="1"/>
  <c r="G65" i="1"/>
  <c r="G64" i="1"/>
  <c r="G63" i="1"/>
  <c r="E67" i="1"/>
  <c r="E66" i="1"/>
  <c r="E65" i="1"/>
  <c r="E64" i="1"/>
  <c r="E63" i="1"/>
  <c r="G62" i="1" l="1"/>
  <c r="G61" i="1"/>
  <c r="G60" i="1"/>
  <c r="G59" i="1"/>
  <c r="G58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E62" i="1"/>
  <c r="E61" i="1"/>
  <c r="E60" i="1"/>
  <c r="E59" i="1"/>
  <c r="E58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" i="2"/>
  <c r="H70" i="2"/>
  <c r="B7" i="1"/>
  <c r="B8" i="1" s="1"/>
  <c r="B14" i="1"/>
  <c r="B26" i="1"/>
  <c r="G84" i="1" l="1"/>
  <c r="G85" i="1" s="1"/>
</calcChain>
</file>

<file path=xl/sharedStrings.xml><?xml version="1.0" encoding="utf-8"?>
<sst xmlns="http://schemas.openxmlformats.org/spreadsheetml/2006/main" count="290" uniqueCount="161">
  <si>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</si>
  <si>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</si>
  <si>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</si>
  <si>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</si>
  <si>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</si>
  <si>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</si>
  <si>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</si>
  <si>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</si>
  <si>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</si>
  <si>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Кроме того, НДС, руб.</t>
  </si>
  <si>
    <t>Установка одностоечной опоры 6(10) кВ</t>
  </si>
  <si>
    <t>Установка одностоечной опоры с одним подкосом 6(10) кВ</t>
  </si>
  <si>
    <t>Установка одностоечной опоры с 2 подкосами 6(10) кВ</t>
  </si>
  <si>
    <t>Подвеска провода АС-50 (6-10 кВ)</t>
  </si>
  <si>
    <t>Подвеска провода СИП 3 1х50 (6-10 кВ)</t>
  </si>
  <si>
    <t>Подвеска провода СИП 3 1х70 (6-10 кВ)</t>
  </si>
  <si>
    <t>Подвеска провода СИП 3 1х95 (6-10 кВ)</t>
  </si>
  <si>
    <t>Переход ВЛ-6(10) через автодорогу 2-3 кат.</t>
  </si>
  <si>
    <t>Переход ВЛ-6(10) через автодорогу 1-2 кат.</t>
  </si>
  <si>
    <t>Переход ВЛ-6(10) через водную преграду</t>
  </si>
  <si>
    <t>Установка РЛНД</t>
  </si>
  <si>
    <t>Установка одностоечной опоры  0,4 кВ</t>
  </si>
  <si>
    <t>Установка одностоечной опоры с 1 подкосом 0,4 кВ</t>
  </si>
  <si>
    <t>Установка одностоечной опоры с 2 подкосами 0,4 кВ</t>
  </si>
  <si>
    <t>Переход ВЛ-0,4 через автодорогу 2-3 кат.</t>
  </si>
  <si>
    <t>Переход ВЛ-0,4 через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</si>
  <si>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</si>
  <si>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</si>
  <si>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</si>
  <si>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>КЛ - 0,4 кВ</t>
  </si>
  <si>
    <t>КЛ - 6(10) кВ</t>
  </si>
  <si>
    <t>СТП 25 кВА</t>
  </si>
  <si>
    <t>СТП 40 кВА</t>
  </si>
  <si>
    <t>СТП 63 кВА</t>
  </si>
  <si>
    <t>СТП 100 кВА</t>
  </si>
  <si>
    <t>СТП 160 кВА</t>
  </si>
  <si>
    <t>КТПН 40 кВА</t>
  </si>
  <si>
    <t>КТПН 63 кВА</t>
  </si>
  <si>
    <t>КТПН 100 кВА</t>
  </si>
  <si>
    <t>КТПН 160 кВА</t>
  </si>
  <si>
    <t>КТПН 250 кВА</t>
  </si>
  <si>
    <t>КТПН 400 кВА</t>
  </si>
  <si>
    <t>КТПН 630 кВА</t>
  </si>
  <si>
    <t>Установка ТМГ 40 кВА</t>
  </si>
  <si>
    <t>Установка ТМГ 63 кВА</t>
  </si>
  <si>
    <t>Установка ТМГ 100 кВА</t>
  </si>
  <si>
    <t>Установка ТМГ 160 кВА</t>
  </si>
  <si>
    <t>Установка ТМГ 250 кВА</t>
  </si>
  <si>
    <t>Установка ТМГ 400 кВА</t>
  </si>
  <si>
    <t>Установка ТМГ 630 кВА</t>
  </si>
  <si>
    <t>Установка ТМГ 1000 кВА</t>
  </si>
  <si>
    <t>Установка ТТ-0,4</t>
  </si>
  <si>
    <t>Чистка просеки</t>
  </si>
  <si>
    <t>Демонтаж одностоечной ж/б опоры</t>
  </si>
  <si>
    <t>Демонтаж одностоечной ж/б опоры с 1 подкосом</t>
  </si>
  <si>
    <t>Демонтаж одностоечной ж/б опоры с 2 подкосами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</si>
  <si>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</si>
  <si>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</si>
  <si>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</si>
  <si>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проводов ВЛ 0,4 кВ</t>
  </si>
  <si>
    <t>Демонтаж проводов ВЛ 6(10) кВ</t>
  </si>
  <si>
    <t>Демонтаж МТП</t>
  </si>
  <si>
    <t>Демонтаж КТПН</t>
  </si>
  <si>
    <t>Демонтаж РЛНД</t>
  </si>
  <si>
    <t>Демонтаж ТМГ</t>
  </si>
  <si>
    <t>Демонтаж ТТ</t>
  </si>
  <si>
    <t>Переход КЛ-10 кВ методом ГНБ</t>
  </si>
  <si>
    <t>ПИР- ВЛ 0.4 кВ до 1 км</t>
  </si>
  <si>
    <t>ПИР- ВЛ 10 кВ до 1 км</t>
  </si>
  <si>
    <t>ПИР- КЛ до 1 км</t>
  </si>
  <si>
    <t>ПИР-МТП - однотрансформаторная</t>
  </si>
  <si>
    <t>ПИР-КТПН - однотрансформаторная</t>
  </si>
  <si>
    <t>ПИР-ГНБ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</si>
  <si>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</si>
  <si>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</si>
  <si>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</si>
  <si>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</si>
  <si>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руб. с НДС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</si>
  <si>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</si>
  <si>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</si>
  <si>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</si>
  <si>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</si>
  <si>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</si>
  <si>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1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</si>
  <si>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</si>
  <si>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</si>
  <si>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</si>
  <si>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</si>
  <si>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</si>
  <si>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</si>
  <si>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</si>
  <si>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</si>
  <si>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</si>
  <si>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</si>
  <si>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</si>
  <si>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</si>
  <si>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</si>
  <si>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</si>
  <si>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</si>
  <si>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</si>
  <si>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</si>
  <si>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</si>
  <si>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</si>
  <si>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</si>
  <si>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</si>
  <si>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</si>
  <si>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</si>
  <si>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</si>
  <si>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</si>
  <si>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</si>
  <si>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</si>
  <si>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</si>
  <si>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</si>
  <si>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</si>
  <si>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</si>
  <si>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</si>
  <si>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</si>
  <si>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</si>
  <si>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</si>
  <si>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</si>
  <si>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</si>
  <si>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</si>
  <si>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</si>
  <si>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</si>
  <si>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</si>
  <si>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</si>
  <si>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</si>
  <si>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</si>
  <si>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</si>
  <si>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</si>
  <si>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</si>
  <si>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</si>
  <si>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</si>
  <si>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Всего по сводному расчету с НДС</t>
  </si>
  <si>
    <t>без</t>
  </si>
  <si>
    <t>1 опора</t>
  </si>
  <si>
    <t>1 км (3 провода)</t>
  </si>
  <si>
    <t>1 переход</t>
  </si>
  <si>
    <t>1 шт.</t>
  </si>
  <si>
    <t>1 ответвл.</t>
  </si>
  <si>
    <t>1 км</t>
  </si>
  <si>
    <t>1 компл.</t>
  </si>
  <si>
    <t>3 шт.</t>
  </si>
  <si>
    <t>1 км.</t>
  </si>
  <si>
    <t>Установка прибора учета электрической энергии однофазный (Алдан)</t>
  </si>
  <si>
    <t>шт</t>
  </si>
  <si>
    <t>Установка прибора учета электрической энергии однофазный (Алдан-Томмот)</t>
  </si>
  <si>
    <t>Установка прибора учета электрической энергии однофазный (Алдан-Сереб.Бор)</t>
  </si>
  <si>
    <t>Установка прибора учета электрической энергии полукосвенный 3-х фазный (Алдан)</t>
  </si>
  <si>
    <t>Установка прибора учета электрической энергии полукосвенный 3-х фазный (Алдан-Томмот)</t>
  </si>
  <si>
    <t>Установка прибора учета электрической энергии полукосвенный 3-х фазный (Алдан-Сереб.Бор)</t>
  </si>
  <si>
    <t>Установка прибора учета электрической энергии прямого включения 3-х фазный (Алдан)</t>
  </si>
  <si>
    <t>Установка прибора учета электрической энергии прямого включения 3-х фазный (Алдан-Томмот)</t>
  </si>
  <si>
    <t>Установка прибора учета электрической энергии прямого включения 3-х фазный (Алдан-Сереб.Бор)</t>
  </si>
  <si>
    <t>Сводны расчет стоимости работ на 1 усл.ед. на 2021 год.</t>
  </si>
  <si>
    <t>Подвеска провода СИП2А 3х50+1х70 (0,4 кВ)</t>
  </si>
  <si>
    <t>Подвеска провода СИП2А 3х70+1х70 (0,4 кВ)</t>
  </si>
  <si>
    <t>Подвеска провода СИП2А 3х95+1х70 (0,4 кВ)</t>
  </si>
  <si>
    <t>Подвеска провода СИП2А 3х50+1х70 (0,4 кВ) по существующим опорам</t>
  </si>
  <si>
    <t>Подвеска провода СИП2А 3х70+1х70 (0,4 кВ) по существующим опорам</t>
  </si>
  <si>
    <t>Подвеска провода СИП2А 3х95+1х70 (0,4 кВ) по существующим опорам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</si>
</sst>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2">
    <xf numFmtId="0" fontId="0" fillId="0" borderId="0"/>
    <xf numFmtId="0" fontId="1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3" fontId="5" fillId="2" borderId="7" xfId="0" applyNumberFormat="1" applyFont="1" applyFill="1" applyBorder="1" applyAlignment="1" applyProtection="1">
      <alignment horizontal="center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9" fontId="5" fillId="2" borderId="22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/>
    <xf numFmtId="49" fontId="7" fillId="2" borderId="23" xfId="0" applyNumberFormat="1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center"/>
    </xf>
    <xf numFmtId="49" fontId="7" fillId="0" borderId="24" xfId="0" applyNumberFormat="1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right" vertical="top" wrapText="1"/>
    </xf>
    <xf numFmtId="0" fontId="7" fillId="2" borderId="23" xfId="0" applyFont="1" applyFill="1" applyBorder="1" applyAlignment="1">
      <alignment horizontal="right" vertical="top"/>
    </xf>
    <xf numFmtId="2" fontId="7" fillId="2" borderId="23" xfId="0" applyNumberFormat="1" applyFont="1" applyFill="1" applyBorder="1" applyAlignment="1">
      <alignment horizontal="right" vertical="top" wrapText="1"/>
    </xf>
    <xf numFmtId="0" fontId="7" fillId="0" borderId="23" xfId="0" applyFont="1" applyBorder="1" applyAlignment="1">
      <alignment horizontal="center" vertical="top"/>
    </xf>
    <xf numFmtId="0" fontId="7" fillId="0" borderId="23" xfId="0" applyFont="1" applyBorder="1" applyAlignment="1">
      <alignment horizontal="right" vertical="top" wrapText="1"/>
    </xf>
    <xf numFmtId="2" fontId="7" fillId="0" borderId="23" xfId="0" applyNumberFormat="1" applyFont="1" applyBorder="1" applyAlignment="1">
      <alignment horizontal="right" vertical="top" wrapText="1"/>
    </xf>
    <xf numFmtId="4" fontId="9" fillId="0" borderId="23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2" fontId="9" fillId="2" borderId="2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right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2" fontId="9" fillId="2" borderId="24" xfId="0" applyNumberFormat="1" applyFont="1" applyFill="1" applyBorder="1" applyAlignment="1">
      <alignment horizontal="center" vertical="center" wrapText="1"/>
    </xf>
    <xf numFmtId="3" fontId="5" fillId="2" borderId="25" xfId="0" applyNumberFormat="1" applyFont="1" applyFill="1" applyBorder="1" applyAlignment="1" applyProtection="1">
      <alignment horizontal="center" vertical="top" wrapText="1"/>
      <protection locked="0"/>
    </xf>
    <xf numFmtId="3" fontId="5" fillId="2" borderId="23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1" applyFont="1" applyAlignment="1">
      <alignment horizontal="center" vertical="top"/>
    </xf>
    <xf numFmtId="0" fontId="0" fillId="0" borderId="0" xfId="0" applyAlignment="1">
      <alignment wrapText="1"/>
    </xf>
    <xf numFmtId="4" fontId="6" fillId="4" borderId="8" xfId="0" applyNumberFormat="1" applyFont="1" applyFill="1" applyBorder="1" applyAlignment="1" applyProtection="1">
      <alignment horizontal="right" vertical="center" wrapText="1"/>
    </xf>
    <xf numFmtId="4" fontId="6" fillId="4" borderId="9" xfId="0" applyNumberFormat="1" applyFont="1" applyFill="1" applyBorder="1" applyAlignment="1" applyProtection="1">
      <alignment horizontal="right" vertical="center" wrapText="1"/>
    </xf>
    <xf numFmtId="4" fontId="6" fillId="4" borderId="10" xfId="0" applyNumberFormat="1" applyFont="1" applyFill="1" applyBorder="1" applyAlignment="1" applyProtection="1">
      <alignment horizontal="right" vertical="center" wrapText="1"/>
    </xf>
    <xf numFmtId="4" fontId="5" fillId="4" borderId="18" xfId="0" applyNumberFormat="1" applyFont="1" applyFill="1" applyBorder="1" applyAlignment="1" applyProtection="1">
      <alignment horizontal="right" vertical="top" wrapText="1"/>
    </xf>
    <xf numFmtId="4" fontId="5" fillId="4" borderId="19" xfId="0" applyNumberFormat="1" applyFont="1" applyFill="1" applyBorder="1" applyAlignment="1" applyProtection="1">
      <alignment horizontal="right" vertical="top" wrapText="1"/>
    </xf>
    <xf numFmtId="4" fontId="5" fillId="4" borderId="12" xfId="0" applyNumberFormat="1" applyFont="1" applyFill="1" applyBorder="1" applyAlignment="1" applyProtection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 applyProtection="1">
      <alignment horizontal="right" vertical="top" wrapText="1"/>
    </xf>
    <xf numFmtId="4" fontId="5" fillId="4" borderId="16" xfId="0" applyNumberFormat="1" applyFont="1" applyFill="1" applyBorder="1" applyAlignment="1" applyProtection="1">
      <alignment horizontal="right" vertical="top" wrapText="1"/>
    </xf>
    <xf numFmtId="0" fontId="7" fillId="0" borderId="23" xfId="0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right" vertical="top" wrapText="1"/>
    </xf>
    <xf numFmtId="0" fontId="0" fillId="0" borderId="23" xfId="0" applyBorder="1" applyAlignment="1">
      <alignment vertical="top" wrapText="1"/>
    </xf>
    <xf numFmtId="0" fontId="8" fillId="2" borderId="23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horizontal="left" vertical="top" wrapText="1"/>
    </xf>
    <xf numFmtId="49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8"/>
  <sheetViews>
    <sheetView tabSelected="1" topLeftCell="B1" zoomScaleNormal="100" workbookViewId="0">
      <selection activeCell="B88" sqref="B88:I88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11.28515625" style="15" customWidth="1"/>
    <col min="5" max="5" width="17.140625" customWidth="1"/>
    <col min="6" max="6" width="18.5703125" customWidth="1"/>
    <col min="7" max="7" width="22.85546875" customWidth="1"/>
  </cols>
  <sheetData>
    <row r="2" spans="1:18" x14ac:dyDescent="0.25">
      <c r="C2" s="35" t="s">
        <v>154</v>
      </c>
      <c r="D2" s="35"/>
      <c r="E2" s="35"/>
      <c r="F2" s="35"/>
      <c r="G2" s="35"/>
    </row>
    <row r="3" spans="1:18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32.25" customHeight="1" thickBot="1" x14ac:dyDescent="0.3">
      <c r="B4" s="42" t="s">
        <v>8</v>
      </c>
      <c r="C4" s="43"/>
      <c r="D4" s="44"/>
      <c r="E4" s="44"/>
      <c r="F4" s="45"/>
      <c r="G4" s="46"/>
      <c r="H4" s="2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38.25" x14ac:dyDescent="0.25">
      <c r="B5" s="4" t="s">
        <v>1</v>
      </c>
      <c r="C5" s="5" t="s">
        <v>0</v>
      </c>
      <c r="D5" s="5" t="s">
        <v>5</v>
      </c>
      <c r="E5" s="6" t="s">
        <v>6</v>
      </c>
      <c r="F5" s="6" t="s">
        <v>2</v>
      </c>
      <c r="G5" s="7" t="s">
        <v>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15" customFormat="1" ht="25.5" x14ac:dyDescent="0.2">
      <c r="A6" s="14"/>
      <c r="B6" s="8">
        <v>1</v>
      </c>
      <c r="C6" s="16" t="s">
        <v>10</v>
      </c>
      <c r="D6" s="27" t="s">
        <v>135</v>
      </c>
      <c r="E6" s="26">
        <f>45511.2/1.2</f>
        <v>37926</v>
      </c>
      <c r="F6" s="9">
        <v>1</v>
      </c>
      <c r="G6" s="26">
        <f>45511.2/1.2</f>
        <v>37926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15" customFormat="1" ht="25.5" x14ac:dyDescent="0.2">
      <c r="A7" s="14"/>
      <c r="B7" s="8">
        <f t="shared" ref="B7:B26" si="0">1+B6</f>
        <v>2</v>
      </c>
      <c r="C7" s="16" t="s">
        <v>11</v>
      </c>
      <c r="D7" s="27" t="s">
        <v>135</v>
      </c>
      <c r="E7" s="26">
        <f>88138.8/1.2</f>
        <v>73449</v>
      </c>
      <c r="F7" s="9">
        <v>1</v>
      </c>
      <c r="G7" s="26">
        <f>88138.8/1.2</f>
        <v>73449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s="15" customFormat="1" ht="25.5" x14ac:dyDescent="0.2">
      <c r="A8" s="14"/>
      <c r="B8" s="8">
        <f t="shared" si="0"/>
        <v>3</v>
      </c>
      <c r="C8" s="16" t="s">
        <v>12</v>
      </c>
      <c r="D8" s="27" t="s">
        <v>135</v>
      </c>
      <c r="E8" s="26">
        <f>119990.4/1.2</f>
        <v>99992</v>
      </c>
      <c r="F8" s="9">
        <v>1</v>
      </c>
      <c r="G8" s="26">
        <f>119990.4/1.2</f>
        <v>99992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s="15" customFormat="1" ht="30" x14ac:dyDescent="0.2">
      <c r="A9" s="14"/>
      <c r="B9" s="8">
        <v>4</v>
      </c>
      <c r="C9" s="16" t="s">
        <v>13</v>
      </c>
      <c r="D9" s="27" t="s">
        <v>136</v>
      </c>
      <c r="E9" s="26">
        <f>359018.4/1.2</f>
        <v>299182.00000000006</v>
      </c>
      <c r="F9" s="9">
        <v>1</v>
      </c>
      <c r="G9" s="26">
        <f>359018.4/1.2</f>
        <v>299182.00000000006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s="15" customFormat="1" ht="30" x14ac:dyDescent="0.2">
      <c r="A10" s="14"/>
      <c r="B10" s="8">
        <v>5</v>
      </c>
      <c r="C10" s="16" t="s">
        <v>14</v>
      </c>
      <c r="D10" s="27" t="s">
        <v>136</v>
      </c>
      <c r="E10" s="26">
        <f>335187.6/1.2</f>
        <v>279323</v>
      </c>
      <c r="F10" s="9">
        <v>1</v>
      </c>
      <c r="G10" s="26">
        <f>335187.6/1.2</f>
        <v>279323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s="15" customFormat="1" ht="30" x14ac:dyDescent="0.2">
      <c r="A11" s="14"/>
      <c r="B11" s="8">
        <v>6</v>
      </c>
      <c r="C11" s="16" t="s">
        <v>15</v>
      </c>
      <c r="D11" s="27" t="s">
        <v>136</v>
      </c>
      <c r="E11" s="26">
        <f>450565.2/1.2</f>
        <v>375471</v>
      </c>
      <c r="F11" s="9">
        <v>1</v>
      </c>
      <c r="G11" s="26">
        <f>450565.2/1.2</f>
        <v>375471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s="15" customFormat="1" ht="30" x14ac:dyDescent="0.2">
      <c r="A12" s="14"/>
      <c r="B12" s="8">
        <v>7</v>
      </c>
      <c r="C12" s="16" t="s">
        <v>16</v>
      </c>
      <c r="D12" s="27" t="s">
        <v>136</v>
      </c>
      <c r="E12" s="26">
        <f>471308.4/1.2</f>
        <v>392757.00000000006</v>
      </c>
      <c r="F12" s="9">
        <v>1</v>
      </c>
      <c r="G12" s="26">
        <f>471308.4/1.2</f>
        <v>392757.00000000006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s="15" customFormat="1" ht="25.5" x14ac:dyDescent="0.2">
      <c r="A13" s="14"/>
      <c r="B13" s="8">
        <v>8</v>
      </c>
      <c r="C13" s="16" t="s">
        <v>17</v>
      </c>
      <c r="D13" s="27" t="s">
        <v>137</v>
      </c>
      <c r="E13" s="26">
        <f>9775.2/1.2</f>
        <v>8146.0000000000009</v>
      </c>
      <c r="F13" s="9">
        <v>1</v>
      </c>
      <c r="G13" s="26">
        <f>9775.2/1.2</f>
        <v>8146.0000000000009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s="15" customFormat="1" ht="25.5" x14ac:dyDescent="0.2">
      <c r="A14" s="14"/>
      <c r="B14" s="8">
        <f t="shared" si="0"/>
        <v>9</v>
      </c>
      <c r="C14" s="16" t="s">
        <v>18</v>
      </c>
      <c r="D14" s="27" t="s">
        <v>137</v>
      </c>
      <c r="E14" s="26">
        <f>6784.8/1.2</f>
        <v>5654</v>
      </c>
      <c r="F14" s="9">
        <v>1</v>
      </c>
      <c r="G14" s="26">
        <f>6784.8/1.2</f>
        <v>5654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s="15" customFormat="1" ht="25.5" x14ac:dyDescent="0.2">
      <c r="A15" s="14"/>
      <c r="B15" s="8">
        <v>10</v>
      </c>
      <c r="C15" s="16" t="s">
        <v>19</v>
      </c>
      <c r="D15" s="27" t="s">
        <v>137</v>
      </c>
      <c r="E15" s="26">
        <f>8010/1.2</f>
        <v>6675</v>
      </c>
      <c r="F15" s="9">
        <v>1</v>
      </c>
      <c r="G15" s="26">
        <f>8010/1.2</f>
        <v>6675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s="15" customFormat="1" x14ac:dyDescent="0.2">
      <c r="A16" s="14"/>
      <c r="B16" s="8">
        <v>11</v>
      </c>
      <c r="C16" s="16" t="s">
        <v>20</v>
      </c>
      <c r="D16" s="27" t="s">
        <v>138</v>
      </c>
      <c r="E16" s="26">
        <f>37930.8/1.2</f>
        <v>31609.000000000004</v>
      </c>
      <c r="F16" s="9">
        <v>1</v>
      </c>
      <c r="G16" s="26">
        <f>37930.8/1.2</f>
        <v>31609.000000000004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s="15" customFormat="1" ht="25.5" x14ac:dyDescent="0.2">
      <c r="A17" s="14"/>
      <c r="B17" s="8">
        <v>12</v>
      </c>
      <c r="C17" s="16" t="s">
        <v>21</v>
      </c>
      <c r="D17" s="27" t="s">
        <v>135</v>
      </c>
      <c r="E17" s="26">
        <f>32854.8/1.2</f>
        <v>27379.000000000004</v>
      </c>
      <c r="F17" s="9">
        <v>1</v>
      </c>
      <c r="G17" s="26">
        <f>32854.8/1.2</f>
        <v>27379.000000000004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s="15" customFormat="1" ht="25.5" x14ac:dyDescent="0.2">
      <c r="A18" s="14"/>
      <c r="B18" s="8">
        <v>13</v>
      </c>
      <c r="C18" s="16" t="s">
        <v>22</v>
      </c>
      <c r="D18" s="27" t="s">
        <v>135</v>
      </c>
      <c r="E18" s="26">
        <f>59032.8/1.2</f>
        <v>49194.000000000007</v>
      </c>
      <c r="F18" s="9">
        <v>1</v>
      </c>
      <c r="G18" s="26">
        <f>59032.8/1.2</f>
        <v>49194.000000000007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s="15" customFormat="1" ht="25.5" x14ac:dyDescent="0.2">
      <c r="A19" s="14"/>
      <c r="B19" s="8">
        <v>14</v>
      </c>
      <c r="C19" s="16" t="s">
        <v>23</v>
      </c>
      <c r="D19" s="27" t="s">
        <v>135</v>
      </c>
      <c r="E19" s="26">
        <f>81660/1.2</f>
        <v>68050</v>
      </c>
      <c r="F19" s="9">
        <v>1</v>
      </c>
      <c r="G19" s="26">
        <f>81660/1.2</f>
        <v>68050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s="15" customFormat="1" ht="25.5" x14ac:dyDescent="0.2">
      <c r="A20" s="14"/>
      <c r="B20" s="8">
        <v>15</v>
      </c>
      <c r="C20" s="16" t="s">
        <v>24</v>
      </c>
      <c r="D20" s="27" t="s">
        <v>137</v>
      </c>
      <c r="E20" s="26">
        <f>3490.8/1.2</f>
        <v>2909.0000000000005</v>
      </c>
      <c r="F20" s="9">
        <v>1</v>
      </c>
      <c r="G20" s="26">
        <f>3490.8/1.2</f>
        <v>2909.0000000000005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s="15" customFormat="1" ht="25.5" x14ac:dyDescent="0.2">
      <c r="A21" s="14"/>
      <c r="B21" s="8">
        <v>16</v>
      </c>
      <c r="C21" s="16" t="s">
        <v>25</v>
      </c>
      <c r="D21" s="27" t="s">
        <v>137</v>
      </c>
      <c r="E21" s="26">
        <f>7749.6/1.2</f>
        <v>6458.0000000000009</v>
      </c>
      <c r="F21" s="9">
        <v>1</v>
      </c>
      <c r="G21" s="26">
        <f>7749.6/1.2</f>
        <v>6458.0000000000009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s="15" customFormat="1" ht="25.5" x14ac:dyDescent="0.2">
      <c r="A22" s="14"/>
      <c r="B22" s="8">
        <v>17</v>
      </c>
      <c r="C22" s="16" t="s">
        <v>26</v>
      </c>
      <c r="D22" s="27" t="s">
        <v>139</v>
      </c>
      <c r="E22" s="26">
        <f>4507.2/1.2</f>
        <v>3756</v>
      </c>
      <c r="F22" s="9">
        <v>1</v>
      </c>
      <c r="G22" s="26">
        <f>4507.2/1.2</f>
        <v>3756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s="15" customFormat="1" ht="25.5" x14ac:dyDescent="0.2">
      <c r="A23" s="14"/>
      <c r="B23" s="8">
        <v>18</v>
      </c>
      <c r="C23" s="16" t="s">
        <v>27</v>
      </c>
      <c r="D23" s="27" t="s">
        <v>139</v>
      </c>
      <c r="E23" s="26">
        <f>7798.8/1.2</f>
        <v>6499</v>
      </c>
      <c r="F23" s="9">
        <v>1</v>
      </c>
      <c r="G23" s="26">
        <f>7798.8/1.2</f>
        <v>6499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s="15" customFormat="1" ht="25.5" x14ac:dyDescent="0.2">
      <c r="A24" s="14"/>
      <c r="B24" s="8">
        <v>19</v>
      </c>
      <c r="C24" s="16" t="s">
        <v>28</v>
      </c>
      <c r="D24" s="27" t="s">
        <v>140</v>
      </c>
      <c r="E24" s="26">
        <f>173440.8/1.2</f>
        <v>144534</v>
      </c>
      <c r="F24" s="9">
        <v>1</v>
      </c>
      <c r="G24" s="26">
        <f>173440.8/1.2</f>
        <v>144534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s="15" customFormat="1" x14ac:dyDescent="0.2">
      <c r="A25" s="14"/>
      <c r="B25" s="8">
        <v>20</v>
      </c>
      <c r="C25" s="16" t="s">
        <v>29</v>
      </c>
      <c r="D25" s="27" t="s">
        <v>140</v>
      </c>
      <c r="E25" s="26">
        <f>3532126.6/1.2</f>
        <v>2943438.8333333335</v>
      </c>
      <c r="F25" s="9">
        <v>1</v>
      </c>
      <c r="G25" s="26">
        <f>3532126.6/1.2</f>
        <v>2943438.8333333335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s="15" customFormat="1" x14ac:dyDescent="0.2">
      <c r="A26" s="14"/>
      <c r="B26" s="8">
        <f t="shared" si="0"/>
        <v>21</v>
      </c>
      <c r="C26" s="16" t="s">
        <v>30</v>
      </c>
      <c r="D26" s="27" t="s">
        <v>140</v>
      </c>
      <c r="E26" s="26">
        <f>2850991.2/1.2</f>
        <v>2375826.0000000005</v>
      </c>
      <c r="F26" s="9">
        <v>1</v>
      </c>
      <c r="G26" s="26">
        <f>2850991.2/1.2</f>
        <v>2375826.0000000005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s="15" customFormat="1" x14ac:dyDescent="0.2">
      <c r="A27" s="14"/>
      <c r="B27" s="8">
        <v>22</v>
      </c>
      <c r="C27" s="16" t="s">
        <v>31</v>
      </c>
      <c r="D27" s="27" t="s">
        <v>140</v>
      </c>
      <c r="E27" s="26">
        <f>594316.8/1.2</f>
        <v>495264.00000000006</v>
      </c>
      <c r="F27" s="9">
        <v>1</v>
      </c>
      <c r="G27" s="26">
        <f>594316.8/1.2</f>
        <v>495264.00000000006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s="15" customFormat="1" x14ac:dyDescent="0.2">
      <c r="A28" s="14"/>
      <c r="B28" s="8">
        <v>23</v>
      </c>
      <c r="C28" s="16" t="s">
        <v>32</v>
      </c>
      <c r="D28" s="27" t="s">
        <v>138</v>
      </c>
      <c r="E28" s="26">
        <f>631830/1.2</f>
        <v>526525</v>
      </c>
      <c r="F28" s="9">
        <v>1</v>
      </c>
      <c r="G28" s="26">
        <f>631830/1.2</f>
        <v>526525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s="15" customFormat="1" x14ac:dyDescent="0.2">
      <c r="A29" s="14"/>
      <c r="B29" s="8">
        <v>24</v>
      </c>
      <c r="C29" s="16" t="s">
        <v>33</v>
      </c>
      <c r="D29" s="27" t="s">
        <v>138</v>
      </c>
      <c r="E29" s="26">
        <f>989826/1.2</f>
        <v>824855</v>
      </c>
      <c r="F29" s="9">
        <v>1</v>
      </c>
      <c r="G29" s="26">
        <f>989826/1.2</f>
        <v>824855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s="15" customFormat="1" x14ac:dyDescent="0.2">
      <c r="A30" s="14"/>
      <c r="B30" s="8">
        <v>25</v>
      </c>
      <c r="C30" s="16" t="s">
        <v>34</v>
      </c>
      <c r="D30" s="27" t="s">
        <v>138</v>
      </c>
      <c r="E30" s="26">
        <f>709102.8/1.2</f>
        <v>590919.00000000012</v>
      </c>
      <c r="F30" s="9">
        <v>1</v>
      </c>
      <c r="G30" s="26">
        <f>709102.8/1.2</f>
        <v>590919.00000000012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s="15" customFormat="1" x14ac:dyDescent="0.2">
      <c r="A31" s="14"/>
      <c r="B31" s="8">
        <v>26</v>
      </c>
      <c r="C31" s="16" t="s">
        <v>35</v>
      </c>
      <c r="D31" s="27" t="s">
        <v>138</v>
      </c>
      <c r="E31" s="26">
        <f>796910.4/1.2</f>
        <v>664092</v>
      </c>
      <c r="F31" s="9">
        <v>1</v>
      </c>
      <c r="G31" s="26">
        <f>796910.4/1.2</f>
        <v>664092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s="15" customFormat="1" x14ac:dyDescent="0.2">
      <c r="A32" s="14"/>
      <c r="B32" s="8">
        <v>27</v>
      </c>
      <c r="C32" s="16" t="s">
        <v>36</v>
      </c>
      <c r="D32" s="27" t="s">
        <v>138</v>
      </c>
      <c r="E32" s="26">
        <f>834312/1.2</f>
        <v>695260</v>
      </c>
      <c r="F32" s="9">
        <v>1</v>
      </c>
      <c r="G32" s="26">
        <f>834312/1.2</f>
        <v>695260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15" customFormat="1" x14ac:dyDescent="0.2">
      <c r="A33" s="14"/>
      <c r="B33" s="8">
        <v>28</v>
      </c>
      <c r="C33" s="16" t="s">
        <v>37</v>
      </c>
      <c r="D33" s="27" t="s">
        <v>138</v>
      </c>
      <c r="E33" s="26">
        <f>741692.4/1.2</f>
        <v>618077</v>
      </c>
      <c r="F33" s="9">
        <v>1</v>
      </c>
      <c r="G33" s="26">
        <f>741692.4/1.2</f>
        <v>618077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15" customFormat="1" x14ac:dyDescent="0.2">
      <c r="A34" s="14"/>
      <c r="B34" s="8">
        <v>29</v>
      </c>
      <c r="C34" s="16" t="s">
        <v>38</v>
      </c>
      <c r="D34" s="27" t="s">
        <v>138</v>
      </c>
      <c r="E34" s="26">
        <f>1105080/1.2</f>
        <v>920900</v>
      </c>
      <c r="F34" s="9">
        <v>1</v>
      </c>
      <c r="G34" s="26">
        <f>1105080/1.2</f>
        <v>920900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15" customFormat="1" x14ac:dyDescent="0.2">
      <c r="A35" s="14"/>
      <c r="B35" s="8">
        <v>30</v>
      </c>
      <c r="C35" s="16" t="s">
        <v>39</v>
      </c>
      <c r="D35" s="27" t="s">
        <v>138</v>
      </c>
      <c r="E35" s="26">
        <f>1041562.8/1.2</f>
        <v>867969.00000000012</v>
      </c>
      <c r="F35" s="9">
        <v>1</v>
      </c>
      <c r="G35" s="26">
        <f>1041562.8/1.2</f>
        <v>867969.00000000012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s="15" customFormat="1" x14ac:dyDescent="0.2">
      <c r="A36" s="14"/>
      <c r="B36" s="8">
        <v>31</v>
      </c>
      <c r="C36" s="16" t="s">
        <v>40</v>
      </c>
      <c r="D36" s="27" t="s">
        <v>138</v>
      </c>
      <c r="E36" s="26">
        <f>1078514.4/1.2</f>
        <v>898762</v>
      </c>
      <c r="F36" s="9">
        <v>1</v>
      </c>
      <c r="G36" s="26">
        <f>1078514.4/1.2</f>
        <v>898762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s="15" customFormat="1" x14ac:dyDescent="0.2">
      <c r="A37" s="14"/>
      <c r="B37" s="8">
        <v>32</v>
      </c>
      <c r="C37" s="16" t="s">
        <v>41</v>
      </c>
      <c r="D37" s="27" t="s">
        <v>138</v>
      </c>
      <c r="E37" s="26">
        <f>1307094/1.2</f>
        <v>1089245</v>
      </c>
      <c r="F37" s="9">
        <v>1</v>
      </c>
      <c r="G37" s="26">
        <f>1307094/1.2</f>
        <v>1089245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s="15" customFormat="1" x14ac:dyDescent="0.2">
      <c r="A38" s="14"/>
      <c r="B38" s="8">
        <v>33</v>
      </c>
      <c r="C38" s="16" t="s">
        <v>42</v>
      </c>
      <c r="D38" s="27" t="s">
        <v>138</v>
      </c>
      <c r="E38" s="26">
        <f>2045472/1.2</f>
        <v>1704560</v>
      </c>
      <c r="F38" s="9">
        <v>1</v>
      </c>
      <c r="G38" s="26">
        <f>2045472/1.2</f>
        <v>1704560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s="15" customFormat="1" x14ac:dyDescent="0.2">
      <c r="A39" s="14"/>
      <c r="B39" s="8">
        <v>34</v>
      </c>
      <c r="C39" s="16" t="s">
        <v>43</v>
      </c>
      <c r="D39" s="27" t="s">
        <v>138</v>
      </c>
      <c r="E39" s="26">
        <f>238084.8/1.2</f>
        <v>198404</v>
      </c>
      <c r="F39" s="9">
        <v>1</v>
      </c>
      <c r="G39" s="26">
        <f>238084.8/1.2</f>
        <v>198404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s="15" customFormat="1" x14ac:dyDescent="0.2">
      <c r="A40" s="14"/>
      <c r="B40" s="8">
        <v>35</v>
      </c>
      <c r="C40" s="16" t="s">
        <v>44</v>
      </c>
      <c r="D40" s="27" t="s">
        <v>138</v>
      </c>
      <c r="E40" s="26">
        <f>295072.8/1.2</f>
        <v>245894</v>
      </c>
      <c r="F40" s="9">
        <v>1</v>
      </c>
      <c r="G40" s="26">
        <f>295072.8/1.2</f>
        <v>245894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s="15" customFormat="1" x14ac:dyDescent="0.2">
      <c r="A41" s="14"/>
      <c r="B41" s="8">
        <v>36</v>
      </c>
      <c r="C41" s="16" t="s">
        <v>45</v>
      </c>
      <c r="D41" s="27" t="s">
        <v>138</v>
      </c>
      <c r="E41" s="26">
        <f>273914.4/1.2</f>
        <v>228262.00000000003</v>
      </c>
      <c r="F41" s="9">
        <v>1</v>
      </c>
      <c r="G41" s="26">
        <f>273914.4/1.2</f>
        <v>228262.00000000003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s="15" customFormat="1" x14ac:dyDescent="0.2">
      <c r="A42" s="14"/>
      <c r="B42" s="8">
        <v>37</v>
      </c>
      <c r="C42" s="16" t="s">
        <v>46</v>
      </c>
      <c r="D42" s="27" t="s">
        <v>138</v>
      </c>
      <c r="E42" s="26">
        <f>300567.6/1.2</f>
        <v>250473</v>
      </c>
      <c r="F42" s="9">
        <v>1</v>
      </c>
      <c r="G42" s="26">
        <f>300567.6/1.2</f>
        <v>250473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s="15" customFormat="1" x14ac:dyDescent="0.2">
      <c r="A43" s="14"/>
      <c r="B43" s="8">
        <v>38</v>
      </c>
      <c r="C43" s="16" t="s">
        <v>47</v>
      </c>
      <c r="D43" s="27" t="s">
        <v>138</v>
      </c>
      <c r="E43" s="26">
        <f>377029.2/1.2</f>
        <v>314191</v>
      </c>
      <c r="F43" s="9">
        <v>1</v>
      </c>
      <c r="G43" s="26">
        <f>377029.2/1.2</f>
        <v>314191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15" customFormat="1" x14ac:dyDescent="0.2">
      <c r="A44" s="14"/>
      <c r="B44" s="8">
        <v>39</v>
      </c>
      <c r="C44" s="16" t="s">
        <v>48</v>
      </c>
      <c r="D44" s="27" t="s">
        <v>138</v>
      </c>
      <c r="E44" s="26">
        <f>510028.8/1.2</f>
        <v>425024</v>
      </c>
      <c r="F44" s="9">
        <v>1</v>
      </c>
      <c r="G44" s="26">
        <f>510028.8/1.2</f>
        <v>425024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s="15" customFormat="1" x14ac:dyDescent="0.2">
      <c r="A45" s="14"/>
      <c r="B45" s="8">
        <v>40</v>
      </c>
      <c r="C45" s="16" t="s">
        <v>49</v>
      </c>
      <c r="D45" s="27" t="s">
        <v>138</v>
      </c>
      <c r="E45" s="26">
        <f>532717.2/1.2</f>
        <v>443931</v>
      </c>
      <c r="F45" s="9">
        <v>1</v>
      </c>
      <c r="G45" s="26">
        <f>532717.2/1.2</f>
        <v>443931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s="15" customFormat="1" x14ac:dyDescent="0.2">
      <c r="A46" s="14"/>
      <c r="B46" s="8">
        <v>41</v>
      </c>
      <c r="C46" s="16" t="s">
        <v>50</v>
      </c>
      <c r="D46" s="27" t="s">
        <v>138</v>
      </c>
      <c r="E46" s="26">
        <f>1185010/1.2</f>
        <v>987508.33333333337</v>
      </c>
      <c r="F46" s="9">
        <v>1</v>
      </c>
      <c r="G46" s="26">
        <f>1185010/1.2</f>
        <v>987508.33333333337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s="15" customFormat="1" x14ac:dyDescent="0.2">
      <c r="A47" s="14"/>
      <c r="B47" s="8">
        <v>42</v>
      </c>
      <c r="C47" s="16" t="s">
        <v>51</v>
      </c>
      <c r="D47" s="27" t="s">
        <v>138</v>
      </c>
      <c r="E47" s="26">
        <f>37280.4/1.2</f>
        <v>31067.000000000004</v>
      </c>
      <c r="F47" s="9">
        <v>1</v>
      </c>
      <c r="G47" s="26">
        <f>37280.4/1.2</f>
        <v>31067.000000000004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s="15" customFormat="1" x14ac:dyDescent="0.2">
      <c r="A48" s="14"/>
      <c r="B48" s="8">
        <v>43</v>
      </c>
      <c r="C48" s="16" t="s">
        <v>52</v>
      </c>
      <c r="D48" s="27" t="s">
        <v>138</v>
      </c>
      <c r="E48" s="26">
        <f>897704.4/1.2</f>
        <v>748087</v>
      </c>
      <c r="F48" s="9">
        <v>1</v>
      </c>
      <c r="G48" s="26">
        <f>897704.4/1.2</f>
        <v>748087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s="15" customFormat="1" ht="25.5" x14ac:dyDescent="0.2">
      <c r="A49" s="14"/>
      <c r="B49" s="8">
        <v>44</v>
      </c>
      <c r="C49" s="16" t="s">
        <v>53</v>
      </c>
      <c r="D49" s="27" t="s">
        <v>138</v>
      </c>
      <c r="E49" s="26">
        <f>1306.8/1.2</f>
        <v>1089</v>
      </c>
      <c r="F49" s="9">
        <v>1</v>
      </c>
      <c r="G49" s="26">
        <f>1306.8/1.2</f>
        <v>1089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s="15" customFormat="1" ht="25.5" x14ac:dyDescent="0.2">
      <c r="A50" s="14"/>
      <c r="B50" s="8">
        <v>45</v>
      </c>
      <c r="C50" s="16" t="s">
        <v>54</v>
      </c>
      <c r="D50" s="27" t="s">
        <v>138</v>
      </c>
      <c r="E50" s="26">
        <f>4015.2/1.2</f>
        <v>3346</v>
      </c>
      <c r="F50" s="9">
        <v>1</v>
      </c>
      <c r="G50" s="26">
        <f>4015.2/1.2</f>
        <v>3346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s="15" customFormat="1" ht="25.5" x14ac:dyDescent="0.2">
      <c r="A51" s="14"/>
      <c r="B51" s="8">
        <v>46</v>
      </c>
      <c r="C51" s="16" t="s">
        <v>55</v>
      </c>
      <c r="D51" s="27" t="s">
        <v>138</v>
      </c>
      <c r="E51" s="26">
        <f>5854.8/1.2</f>
        <v>4879</v>
      </c>
      <c r="F51" s="9">
        <v>1</v>
      </c>
      <c r="G51" s="26">
        <f>5854.8/1.2</f>
        <v>4879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s="15" customFormat="1" ht="25.5" x14ac:dyDescent="0.2">
      <c r="A52" s="14"/>
      <c r="B52" s="8">
        <v>47</v>
      </c>
      <c r="C52" s="16" t="s">
        <v>56</v>
      </c>
      <c r="D52" s="27" t="s">
        <v>138</v>
      </c>
      <c r="E52" s="26">
        <f>2791.2/1.2</f>
        <v>2326</v>
      </c>
      <c r="F52" s="9">
        <v>1</v>
      </c>
      <c r="G52" s="26">
        <f>2791.2/1.2</f>
        <v>2326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s="15" customFormat="1" ht="25.5" x14ac:dyDescent="0.2">
      <c r="A53" s="14"/>
      <c r="B53" s="8">
        <v>48</v>
      </c>
      <c r="C53" s="16" t="s">
        <v>57</v>
      </c>
      <c r="D53" s="27" t="s">
        <v>138</v>
      </c>
      <c r="E53" s="26">
        <f>5269.2/1.2</f>
        <v>4391</v>
      </c>
      <c r="F53" s="9">
        <v>1</v>
      </c>
      <c r="G53" s="26">
        <f>5269.2/1.2</f>
        <v>4391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s="15" customFormat="1" ht="25.5" x14ac:dyDescent="0.2">
      <c r="A54" s="14"/>
      <c r="B54" s="8">
        <v>49</v>
      </c>
      <c r="C54" s="16" t="s">
        <v>58</v>
      </c>
      <c r="D54" s="27" t="s">
        <v>138</v>
      </c>
      <c r="E54" s="26">
        <f>8131.2/1.2</f>
        <v>6776</v>
      </c>
      <c r="F54" s="9">
        <v>1</v>
      </c>
      <c r="G54" s="26">
        <f>8131.2/1.2</f>
        <v>6776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s="15" customFormat="1" x14ac:dyDescent="0.2">
      <c r="A55" s="14"/>
      <c r="B55" s="8">
        <v>50</v>
      </c>
      <c r="C55" s="16" t="s">
        <v>59</v>
      </c>
      <c r="D55" s="27" t="s">
        <v>135</v>
      </c>
      <c r="E55" s="26">
        <f>1209.6/1.2</f>
        <v>1008</v>
      </c>
      <c r="F55" s="9">
        <v>1</v>
      </c>
      <c r="G55" s="26">
        <f>1209.6/1.2</f>
        <v>1008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s="15" customFormat="1" x14ac:dyDescent="0.2">
      <c r="A56" s="14"/>
      <c r="B56" s="8">
        <v>51</v>
      </c>
      <c r="C56" s="16" t="s">
        <v>60</v>
      </c>
      <c r="D56" s="27" t="s">
        <v>135</v>
      </c>
      <c r="E56" s="26">
        <f>1536/1.2</f>
        <v>1280</v>
      </c>
      <c r="F56" s="9">
        <v>1</v>
      </c>
      <c r="G56" s="26">
        <f>1536/1.2</f>
        <v>1280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s="15" customFormat="1" x14ac:dyDescent="0.2">
      <c r="A57" s="14"/>
      <c r="B57" s="8">
        <v>52</v>
      </c>
      <c r="C57" s="16" t="s">
        <v>61</v>
      </c>
      <c r="D57" s="27" t="s">
        <v>138</v>
      </c>
      <c r="E57" s="26">
        <v>18014</v>
      </c>
      <c r="F57" s="9">
        <v>1</v>
      </c>
      <c r="G57" s="26">
        <v>18014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s="15" customFormat="1" x14ac:dyDescent="0.2">
      <c r="A58" s="14"/>
      <c r="B58" s="8">
        <v>53</v>
      </c>
      <c r="C58" s="16" t="s">
        <v>62</v>
      </c>
      <c r="D58" s="27" t="s">
        <v>138</v>
      </c>
      <c r="E58" s="26">
        <f>42282/1.2</f>
        <v>35235</v>
      </c>
      <c r="F58" s="9">
        <v>1</v>
      </c>
      <c r="G58" s="26">
        <f>42282/1.2</f>
        <v>35235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s="15" customFormat="1" x14ac:dyDescent="0.2">
      <c r="A59" s="14"/>
      <c r="B59" s="8">
        <v>54</v>
      </c>
      <c r="C59" s="16" t="s">
        <v>63</v>
      </c>
      <c r="D59" s="27" t="s">
        <v>141</v>
      </c>
      <c r="E59" s="26">
        <f>2230.8/1.2</f>
        <v>1859.0000000000002</v>
      </c>
      <c r="F59" s="9">
        <v>1</v>
      </c>
      <c r="G59" s="26">
        <f>2230.8/1.2</f>
        <v>1859.0000000000002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s="15" customFormat="1" x14ac:dyDescent="0.2">
      <c r="A60" s="14"/>
      <c r="B60" s="8">
        <v>55</v>
      </c>
      <c r="C60" s="16" t="s">
        <v>64</v>
      </c>
      <c r="D60" s="27" t="s">
        <v>138</v>
      </c>
      <c r="E60" s="26">
        <f>9799.2/1.2</f>
        <v>8166.0000000000009</v>
      </c>
      <c r="F60" s="9">
        <v>1</v>
      </c>
      <c r="G60" s="26">
        <f>9799.2/1.2</f>
        <v>8166.0000000000009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s="15" customFormat="1" x14ac:dyDescent="0.2">
      <c r="A61" s="14"/>
      <c r="B61" s="8">
        <v>56</v>
      </c>
      <c r="C61" s="16" t="s">
        <v>65</v>
      </c>
      <c r="D61" s="27" t="s">
        <v>142</v>
      </c>
      <c r="E61" s="26">
        <f>1386/1.2</f>
        <v>1155</v>
      </c>
      <c r="F61" s="9">
        <v>3</v>
      </c>
      <c r="G61" s="26">
        <f>1386/1.2</f>
        <v>1155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s="15" customFormat="1" x14ac:dyDescent="0.2">
      <c r="A62" s="14"/>
      <c r="B62" s="8">
        <v>57</v>
      </c>
      <c r="C62" s="16" t="s">
        <v>66</v>
      </c>
      <c r="D62" s="27" t="s">
        <v>137</v>
      </c>
      <c r="E62" s="26">
        <f>2228078.4/1.2</f>
        <v>1856732</v>
      </c>
      <c r="F62" s="9">
        <v>1</v>
      </c>
      <c r="G62" s="26">
        <f>2228078.4/1.2</f>
        <v>1856732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s="15" customFormat="1" x14ac:dyDescent="0.2">
      <c r="A63" s="14"/>
      <c r="B63" s="8">
        <v>58</v>
      </c>
      <c r="C63" s="16" t="s">
        <v>67</v>
      </c>
      <c r="D63" s="27" t="s">
        <v>143</v>
      </c>
      <c r="E63" s="26">
        <f>58940.73/1.2</f>
        <v>49117.275000000001</v>
      </c>
      <c r="F63" s="9">
        <v>1</v>
      </c>
      <c r="G63" s="26">
        <f>58940.73/1.2</f>
        <v>49117.275000000001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s="15" customFormat="1" x14ac:dyDescent="0.2">
      <c r="A64" s="14"/>
      <c r="B64" s="8">
        <v>59</v>
      </c>
      <c r="C64" s="16" t="s">
        <v>68</v>
      </c>
      <c r="D64" s="27" t="s">
        <v>143</v>
      </c>
      <c r="E64" s="26">
        <f>87117.28/1.2</f>
        <v>72597.733333333337</v>
      </c>
      <c r="F64" s="9">
        <v>1</v>
      </c>
      <c r="G64" s="26">
        <f>87117.28/1.2</f>
        <v>72597.733333333337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s="15" customFormat="1" x14ac:dyDescent="0.2">
      <c r="A65" s="14"/>
      <c r="B65" s="8">
        <v>60</v>
      </c>
      <c r="C65" s="16" t="s">
        <v>69</v>
      </c>
      <c r="D65" s="27" t="s">
        <v>143</v>
      </c>
      <c r="E65" s="26">
        <f>472148.8/1.2</f>
        <v>393457.33333333331</v>
      </c>
      <c r="F65" s="9">
        <v>1</v>
      </c>
      <c r="G65" s="26">
        <f>472148.8/1.2</f>
        <v>393457.33333333331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s="15" customFormat="1" ht="25.5" x14ac:dyDescent="0.2">
      <c r="A66" s="14"/>
      <c r="B66" s="8">
        <v>61</v>
      </c>
      <c r="C66" s="16" t="s">
        <v>70</v>
      </c>
      <c r="D66" s="27" t="s">
        <v>138</v>
      </c>
      <c r="E66" s="26">
        <f>63253.47/1.2</f>
        <v>52711.225000000006</v>
      </c>
      <c r="F66" s="9">
        <v>1</v>
      </c>
      <c r="G66" s="26">
        <f>63253.47/1.2</f>
        <v>52711.225000000006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s="15" customFormat="1" ht="25.5" x14ac:dyDescent="0.2">
      <c r="A67" s="14"/>
      <c r="B67" s="8">
        <v>62</v>
      </c>
      <c r="C67" s="16" t="s">
        <v>71</v>
      </c>
      <c r="D67" s="27" t="s">
        <v>138</v>
      </c>
      <c r="E67" s="26">
        <f>113802.62/1.2</f>
        <v>94835.516666666663</v>
      </c>
      <c r="F67" s="9">
        <v>1</v>
      </c>
      <c r="G67" s="26">
        <f>113802.62/1.2</f>
        <v>94835.516666666663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s="15" customFormat="1" ht="38.25" x14ac:dyDescent="0.2">
      <c r="A68" s="14"/>
      <c r="B68" s="27">
        <v>63</v>
      </c>
      <c r="C68" s="16" t="s">
        <v>144</v>
      </c>
      <c r="D68" s="27" t="s">
        <v>145</v>
      </c>
      <c r="E68" s="28">
        <v>758</v>
      </c>
      <c r="F68" s="9">
        <v>1</v>
      </c>
      <c r="G68" s="28">
        <v>758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s="15" customFormat="1" ht="38.25" x14ac:dyDescent="0.2">
      <c r="A69" s="14"/>
      <c r="B69" s="27">
        <v>64</v>
      </c>
      <c r="C69" s="16" t="s">
        <v>146</v>
      </c>
      <c r="D69" s="27" t="s">
        <v>145</v>
      </c>
      <c r="E69" s="28">
        <v>4475</v>
      </c>
      <c r="F69" s="9">
        <v>1</v>
      </c>
      <c r="G69" s="28">
        <v>4475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s="15" customFormat="1" ht="38.25" x14ac:dyDescent="0.2">
      <c r="A70" s="14"/>
      <c r="B70" s="27">
        <v>65</v>
      </c>
      <c r="C70" s="16" t="s">
        <v>147</v>
      </c>
      <c r="D70" s="27" t="s">
        <v>145</v>
      </c>
      <c r="E70" s="28">
        <v>13667</v>
      </c>
      <c r="F70" s="9">
        <v>1</v>
      </c>
      <c r="G70" s="28">
        <v>13667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s="15" customFormat="1" ht="51" x14ac:dyDescent="0.2">
      <c r="A71" s="14"/>
      <c r="B71" s="27">
        <v>66</v>
      </c>
      <c r="C71" s="16" t="s">
        <v>148</v>
      </c>
      <c r="D71" s="27" t="s">
        <v>145</v>
      </c>
      <c r="E71" s="28">
        <v>957</v>
      </c>
      <c r="F71" s="9">
        <v>1</v>
      </c>
      <c r="G71" s="28">
        <v>957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s="15" customFormat="1" ht="51" x14ac:dyDescent="0.2">
      <c r="A72" s="14"/>
      <c r="B72" s="27">
        <v>67</v>
      </c>
      <c r="C72" s="16" t="s">
        <v>149</v>
      </c>
      <c r="D72" s="27" t="s">
        <v>145</v>
      </c>
      <c r="E72" s="28">
        <v>4675</v>
      </c>
      <c r="F72" s="9">
        <v>1</v>
      </c>
      <c r="G72" s="28">
        <v>4675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s="15" customFormat="1" ht="51" x14ac:dyDescent="0.2">
      <c r="A73" s="14"/>
      <c r="B73" s="27">
        <v>68</v>
      </c>
      <c r="C73" s="16" t="s">
        <v>150</v>
      </c>
      <c r="D73" s="27" t="s">
        <v>145</v>
      </c>
      <c r="E73" s="28">
        <v>13868</v>
      </c>
      <c r="F73" s="9">
        <v>1</v>
      </c>
      <c r="G73" s="28">
        <v>13868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s="15" customFormat="1" ht="38.25" x14ac:dyDescent="0.2">
      <c r="A74" s="14"/>
      <c r="B74" s="27">
        <v>69</v>
      </c>
      <c r="C74" s="16" t="s">
        <v>151</v>
      </c>
      <c r="D74" s="27" t="s">
        <v>145</v>
      </c>
      <c r="E74" s="28">
        <v>911</v>
      </c>
      <c r="F74" s="9">
        <v>1</v>
      </c>
      <c r="G74" s="28">
        <v>911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s="15" customFormat="1" ht="51" x14ac:dyDescent="0.2">
      <c r="A75" s="14"/>
      <c r="B75" s="27">
        <v>70</v>
      </c>
      <c r="C75" s="16" t="s">
        <v>152</v>
      </c>
      <c r="D75" s="27" t="s">
        <v>145</v>
      </c>
      <c r="E75" s="28">
        <v>4675</v>
      </c>
      <c r="F75" s="9">
        <v>1</v>
      </c>
      <c r="G75" s="28">
        <v>4675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s="15" customFormat="1" ht="51" x14ac:dyDescent="0.2">
      <c r="A76" s="14"/>
      <c r="B76" s="27">
        <v>71</v>
      </c>
      <c r="C76" s="16" t="s">
        <v>153</v>
      </c>
      <c r="D76" s="27" t="s">
        <v>145</v>
      </c>
      <c r="E76" s="31">
        <v>13868</v>
      </c>
      <c r="F76" s="32">
        <v>1</v>
      </c>
      <c r="G76" s="31">
        <v>13868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s="15" customFormat="1" ht="25.5" x14ac:dyDescent="0.2">
      <c r="A77" s="14"/>
      <c r="B77" s="27">
        <v>72</v>
      </c>
      <c r="C77" s="16" t="s">
        <v>155</v>
      </c>
      <c r="D77" s="27" t="s">
        <v>143</v>
      </c>
      <c r="E77" s="26">
        <v>476041</v>
      </c>
      <c r="F77" s="32">
        <v>1</v>
      </c>
      <c r="G77" s="26">
        <v>476041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s="15" customFormat="1" ht="25.5" x14ac:dyDescent="0.2">
      <c r="A78" s="14"/>
      <c r="B78" s="27">
        <v>73</v>
      </c>
      <c r="C78" s="16" t="s">
        <v>156</v>
      </c>
      <c r="D78" s="27" t="s">
        <v>143</v>
      </c>
      <c r="E78" s="26">
        <v>524266</v>
      </c>
      <c r="F78" s="32">
        <v>1</v>
      </c>
      <c r="G78" s="26">
        <v>524266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s="15" customFormat="1" ht="25.5" x14ac:dyDescent="0.2">
      <c r="A79" s="14"/>
      <c r="B79" s="27">
        <v>74</v>
      </c>
      <c r="C79" s="16" t="s">
        <v>157</v>
      </c>
      <c r="D79" s="27" t="s">
        <v>143</v>
      </c>
      <c r="E79" s="26">
        <v>589345</v>
      </c>
      <c r="F79" s="32">
        <v>1</v>
      </c>
      <c r="G79" s="26">
        <v>589345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s="15" customFormat="1" ht="38.25" x14ac:dyDescent="0.2">
      <c r="A80" s="14"/>
      <c r="B80" s="27">
        <v>75</v>
      </c>
      <c r="C80" s="16" t="s">
        <v>158</v>
      </c>
      <c r="D80" s="27" t="s">
        <v>143</v>
      </c>
      <c r="E80" s="26">
        <v>604213</v>
      </c>
      <c r="F80" s="32">
        <v>1</v>
      </c>
      <c r="G80" s="26">
        <v>604213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s="15" customFormat="1" ht="38.25" x14ac:dyDescent="0.2">
      <c r="A81" s="14"/>
      <c r="B81" s="27">
        <v>76</v>
      </c>
      <c r="C81" s="16" t="s">
        <v>159</v>
      </c>
      <c r="D81" s="27" t="s">
        <v>143</v>
      </c>
      <c r="E81" s="26">
        <v>652438</v>
      </c>
      <c r="F81" s="32">
        <v>1</v>
      </c>
      <c r="G81" s="26">
        <v>652438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s="15" customFormat="1" ht="39" thickBot="1" x14ac:dyDescent="0.25">
      <c r="A82" s="14"/>
      <c r="B82" s="27">
        <v>77</v>
      </c>
      <c r="C82" s="16" t="s">
        <v>160</v>
      </c>
      <c r="D82" s="27" t="s">
        <v>143</v>
      </c>
      <c r="E82" s="26">
        <v>717517</v>
      </c>
      <c r="F82" s="33">
        <v>1</v>
      </c>
      <c r="G82" s="26">
        <v>717517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21" customHeight="1" thickBot="1" x14ac:dyDescent="0.3">
      <c r="A83" s="3"/>
      <c r="B83" s="36" t="s">
        <v>3</v>
      </c>
      <c r="C83" s="37"/>
      <c r="D83" s="37"/>
      <c r="E83" s="37"/>
      <c r="F83" s="38"/>
      <c r="G83" s="10">
        <f>SUM(G6:G82)</f>
        <v>27238146.25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5" customHeight="1" x14ac:dyDescent="0.25">
      <c r="A84" s="3"/>
      <c r="B84" s="47" t="s">
        <v>9</v>
      </c>
      <c r="C84" s="48"/>
      <c r="D84" s="48"/>
      <c r="E84" s="48"/>
      <c r="F84" s="13">
        <v>0.2</v>
      </c>
      <c r="G84" s="11">
        <f>G83*F84</f>
        <v>5447629.25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5.75" customHeight="1" thickBot="1" x14ac:dyDescent="0.3">
      <c r="A85" s="3"/>
      <c r="B85" s="39" t="s">
        <v>4</v>
      </c>
      <c r="C85" s="40"/>
      <c r="D85" s="40"/>
      <c r="E85" s="40"/>
      <c r="F85" s="41"/>
      <c r="G85" s="12">
        <f>G83+G84</f>
        <v>32685775.5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5.75" customHeight="1" x14ac:dyDescent="0.25">
      <c r="A86" s="3"/>
      <c r="B86" s="29"/>
      <c r="C86" s="29"/>
      <c r="D86" s="29"/>
      <c r="E86" s="29"/>
      <c r="F86" s="29"/>
      <c r="G86" s="3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5">
      <c r="A87" s="3"/>
      <c r="B87" s="29"/>
      <c r="C87" s="29"/>
      <c r="D87" s="29"/>
      <c r="E87" s="29"/>
      <c r="F87" s="29"/>
      <c r="G87" s="3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25">
      <c r="B88" s="34"/>
      <c r="C88" s="34"/>
      <c r="D88" s="34"/>
      <c r="E88" s="34"/>
      <c r="F88" s="34"/>
      <c r="G88" s="34"/>
      <c r="H88" s="34"/>
      <c r="I88" s="34"/>
    </row>
  </sheetData>
  <mergeCells count="6">
    <mergeCell ref="B88:I88"/>
    <mergeCell ref="C2:G2"/>
    <mergeCell ref="B83:F83"/>
    <mergeCell ref="B85:F85"/>
    <mergeCell ref="B4:G4"/>
    <mergeCell ref="B84:E84"/>
  </mergeCells>
  <pageMargins left="0.1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selection activeCell="K68" sqref="K68"/>
    </sheetView>
  </sheetViews>
  <sheetFormatPr defaultRowHeight="15" x14ac:dyDescent="0.25"/>
  <cols>
    <col min="8" max="8" width="20.28515625" customWidth="1"/>
  </cols>
  <sheetData>
    <row r="1" spans="1:9" x14ac:dyDescent="0.25">
      <c r="A1" s="49" t="s">
        <v>73</v>
      </c>
      <c r="B1" s="54" t="s">
        <v>74</v>
      </c>
      <c r="C1" s="54" t="s">
        <v>75</v>
      </c>
      <c r="D1" s="55" t="s">
        <v>76</v>
      </c>
      <c r="E1" s="55"/>
      <c r="F1" s="55"/>
      <c r="G1" s="55"/>
      <c r="H1" s="49" t="s">
        <v>77</v>
      </c>
    </row>
    <row r="2" spans="1:9" x14ac:dyDescent="0.25">
      <c r="A2" s="49"/>
      <c r="B2" s="54"/>
      <c r="C2" s="54"/>
      <c r="D2" s="49" t="s">
        <v>78</v>
      </c>
      <c r="E2" s="49" t="s">
        <v>79</v>
      </c>
      <c r="F2" s="49" t="s">
        <v>80</v>
      </c>
      <c r="G2" s="49" t="s">
        <v>81</v>
      </c>
      <c r="H2" s="49"/>
    </row>
    <row r="3" spans="1:9" x14ac:dyDescent="0.25">
      <c r="A3" s="49"/>
      <c r="B3" s="54"/>
      <c r="C3" s="54"/>
      <c r="D3" s="49"/>
      <c r="E3" s="49"/>
      <c r="F3" s="49"/>
      <c r="G3" s="49"/>
      <c r="H3" s="49"/>
    </row>
    <row r="4" spans="1:9" x14ac:dyDescent="0.25">
      <c r="A4" s="49"/>
      <c r="B4" s="54"/>
      <c r="C4" s="54"/>
      <c r="D4" s="49"/>
      <c r="E4" s="49"/>
      <c r="F4" s="49"/>
      <c r="G4" s="49"/>
      <c r="H4" s="49"/>
      <c r="I4" t="s">
        <v>134</v>
      </c>
    </row>
    <row r="5" spans="1:9" x14ac:dyDescent="0.25">
      <c r="A5" s="17">
        <v>1</v>
      </c>
      <c r="B5" s="18">
        <v>2</v>
      </c>
      <c r="C5" s="18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</row>
    <row r="6" spans="1:9" x14ac:dyDescent="0.25">
      <c r="A6" s="52" t="s">
        <v>82</v>
      </c>
      <c r="B6" s="53"/>
      <c r="C6" s="53"/>
      <c r="D6" s="53"/>
      <c r="E6" s="53"/>
      <c r="F6" s="53"/>
      <c r="G6" s="53"/>
      <c r="H6" s="53"/>
    </row>
    <row r="7" spans="1:9" ht="76.5" x14ac:dyDescent="0.25">
      <c r="A7" s="19">
        <v>1</v>
      </c>
      <c r="B7" s="16" t="s">
        <v>83</v>
      </c>
      <c r="C7" s="16" t="s">
        <v>10</v>
      </c>
      <c r="D7" s="20">
        <v>5.1749999999999998</v>
      </c>
      <c r="E7" s="20">
        <v>23.913</v>
      </c>
      <c r="F7" s="21"/>
      <c r="G7" s="20">
        <v>2.7269999999999999</v>
      </c>
      <c r="H7" s="22">
        <v>44476.800000000003</v>
      </c>
      <c r="I7">
        <f>H7/1.2</f>
        <v>37064.000000000007</v>
      </c>
    </row>
    <row r="8" spans="1:9" ht="114.75" x14ac:dyDescent="0.25">
      <c r="A8" s="19">
        <v>2</v>
      </c>
      <c r="B8" s="16">
        <v>2</v>
      </c>
      <c r="C8" s="16" t="s">
        <v>11</v>
      </c>
      <c r="D8" s="20">
        <v>10.782</v>
      </c>
      <c r="E8" s="20">
        <v>50.055</v>
      </c>
      <c r="F8" s="21"/>
      <c r="G8" s="20">
        <v>2.7269999999999999</v>
      </c>
      <c r="H8" s="22">
        <v>88764</v>
      </c>
      <c r="I8">
        <f t="shared" ref="I8:I69" si="0">H8/1.2</f>
        <v>73970</v>
      </c>
    </row>
    <row r="9" spans="1:9" ht="114.75" x14ac:dyDescent="0.25">
      <c r="A9" s="19">
        <v>3</v>
      </c>
      <c r="B9" s="16">
        <v>3</v>
      </c>
      <c r="C9" s="16" t="s">
        <v>12</v>
      </c>
      <c r="D9" s="20">
        <v>16.792999999999999</v>
      </c>
      <c r="E9" s="20">
        <v>67.754999999999995</v>
      </c>
      <c r="F9" s="21"/>
      <c r="G9" s="20">
        <v>2.7269999999999999</v>
      </c>
      <c r="H9" s="22">
        <v>122100</v>
      </c>
      <c r="I9">
        <f t="shared" si="0"/>
        <v>101750</v>
      </c>
    </row>
    <row r="10" spans="1:9" ht="63.75" x14ac:dyDescent="0.25">
      <c r="A10" s="19">
        <v>4</v>
      </c>
      <c r="B10" s="16">
        <v>4</v>
      </c>
      <c r="C10" s="16" t="s">
        <v>13</v>
      </c>
      <c r="D10" s="20">
        <v>41.000999999999998</v>
      </c>
      <c r="E10" s="20">
        <v>219.99700000000001</v>
      </c>
      <c r="F10" s="21"/>
      <c r="G10" s="20">
        <v>1.3640000000000001</v>
      </c>
      <c r="H10" s="22">
        <v>366216</v>
      </c>
      <c r="I10">
        <f t="shared" si="0"/>
        <v>305180</v>
      </c>
    </row>
    <row r="11" spans="1:9" ht="76.5" x14ac:dyDescent="0.25">
      <c r="A11" s="19">
        <v>5</v>
      </c>
      <c r="B11" s="16">
        <v>5</v>
      </c>
      <c r="C11" s="16" t="s">
        <v>14</v>
      </c>
      <c r="D11" s="20">
        <v>41.000999999999998</v>
      </c>
      <c r="E11" s="20">
        <v>202.452</v>
      </c>
      <c r="F11" s="21"/>
      <c r="G11" s="20">
        <v>1.3640000000000001</v>
      </c>
      <c r="H11" s="22">
        <v>342261.6</v>
      </c>
      <c r="I11">
        <f t="shared" si="0"/>
        <v>285218</v>
      </c>
    </row>
    <row r="12" spans="1:9" ht="76.5" x14ac:dyDescent="0.25">
      <c r="A12" s="19">
        <v>6</v>
      </c>
      <c r="B12" s="16">
        <v>6</v>
      </c>
      <c r="C12" s="16" t="s">
        <v>15</v>
      </c>
      <c r="D12" s="20">
        <v>41.000999999999998</v>
      </c>
      <c r="E12" s="20">
        <v>287.39999999999998</v>
      </c>
      <c r="F12" s="21"/>
      <c r="G12" s="20">
        <v>1.3640000000000001</v>
      </c>
      <c r="H12" s="22">
        <v>458241.6</v>
      </c>
      <c r="I12">
        <f t="shared" si="0"/>
        <v>381868</v>
      </c>
    </row>
    <row r="13" spans="1:9" ht="76.5" x14ac:dyDescent="0.25">
      <c r="A13" s="19">
        <v>7</v>
      </c>
      <c r="B13" s="16">
        <v>7</v>
      </c>
      <c r="C13" s="16" t="s">
        <v>16</v>
      </c>
      <c r="D13" s="20">
        <v>41.000999999999998</v>
      </c>
      <c r="E13" s="20">
        <v>302.67200000000003</v>
      </c>
      <c r="F13" s="21"/>
      <c r="G13" s="20">
        <v>1.3640000000000001</v>
      </c>
      <c r="H13" s="22">
        <v>479092.8</v>
      </c>
      <c r="I13">
        <f t="shared" si="0"/>
        <v>399244</v>
      </c>
    </row>
    <row r="14" spans="1:9" ht="76.5" x14ac:dyDescent="0.25">
      <c r="A14" s="19">
        <v>8</v>
      </c>
      <c r="B14" s="16">
        <v>8</v>
      </c>
      <c r="C14" s="16" t="s">
        <v>17</v>
      </c>
      <c r="D14" s="20">
        <v>5.7569999999999997</v>
      </c>
      <c r="E14" s="21"/>
      <c r="F14" s="21"/>
      <c r="G14" s="21"/>
      <c r="H14" s="22">
        <v>9896.4</v>
      </c>
      <c r="I14">
        <f t="shared" si="0"/>
        <v>8247</v>
      </c>
    </row>
    <row r="15" spans="1:9" ht="76.5" x14ac:dyDescent="0.25">
      <c r="A15" s="19">
        <v>9</v>
      </c>
      <c r="B15" s="16">
        <v>9</v>
      </c>
      <c r="C15" s="16" t="s">
        <v>18</v>
      </c>
      <c r="D15" s="20">
        <v>3.9990000000000001</v>
      </c>
      <c r="E15" s="21"/>
      <c r="F15" s="21"/>
      <c r="G15" s="21"/>
      <c r="H15" s="22">
        <v>6868.8</v>
      </c>
      <c r="I15">
        <f t="shared" si="0"/>
        <v>5724</v>
      </c>
    </row>
    <row r="16" spans="1:9" ht="63.75" x14ac:dyDescent="0.25">
      <c r="A16" s="19">
        <v>10</v>
      </c>
      <c r="B16" s="16">
        <v>10</v>
      </c>
      <c r="C16" s="16" t="s">
        <v>19</v>
      </c>
      <c r="D16" s="20">
        <v>4.7149999999999999</v>
      </c>
      <c r="E16" s="21"/>
      <c r="F16" s="21"/>
      <c r="G16" s="21"/>
      <c r="H16" s="22">
        <v>8112</v>
      </c>
      <c r="I16">
        <f t="shared" si="0"/>
        <v>6760</v>
      </c>
    </row>
    <row r="17" spans="1:9" ht="25.5" x14ac:dyDescent="0.25">
      <c r="A17" s="19">
        <v>11</v>
      </c>
      <c r="B17" s="16">
        <v>11</v>
      </c>
      <c r="C17" s="16" t="s">
        <v>20</v>
      </c>
      <c r="D17" s="20">
        <v>3.3610000000000002</v>
      </c>
      <c r="E17" s="20">
        <v>4.2549999999999999</v>
      </c>
      <c r="F17" s="20">
        <v>13.25</v>
      </c>
      <c r="G17" s="20">
        <v>4.3230000000000004</v>
      </c>
      <c r="H17" s="22">
        <v>34416</v>
      </c>
      <c r="I17">
        <f t="shared" si="0"/>
        <v>28680</v>
      </c>
    </row>
    <row r="18" spans="1:9" ht="76.5" x14ac:dyDescent="0.25">
      <c r="A18" s="19">
        <v>12</v>
      </c>
      <c r="B18" s="16">
        <v>12</v>
      </c>
      <c r="C18" s="16" t="s">
        <v>21</v>
      </c>
      <c r="D18" s="20">
        <v>21.143999999999998</v>
      </c>
      <c r="E18" s="21"/>
      <c r="F18" s="21"/>
      <c r="G18" s="20">
        <v>1.9039999999999999</v>
      </c>
      <c r="H18" s="22">
        <v>32468.400000000001</v>
      </c>
      <c r="I18">
        <f t="shared" si="0"/>
        <v>27057.000000000004</v>
      </c>
    </row>
    <row r="19" spans="1:9" ht="102" x14ac:dyDescent="0.25">
      <c r="A19" s="19">
        <v>13</v>
      </c>
      <c r="B19" s="16">
        <v>13</v>
      </c>
      <c r="C19" s="16" t="s">
        <v>22</v>
      </c>
      <c r="D19" s="20">
        <v>40.152000000000001</v>
      </c>
      <c r="E19" s="21"/>
      <c r="F19" s="21"/>
      <c r="G19" s="20">
        <v>1.9039999999999999</v>
      </c>
      <c r="H19" s="22">
        <v>59359.199999999997</v>
      </c>
      <c r="I19">
        <f t="shared" si="0"/>
        <v>49466</v>
      </c>
    </row>
    <row r="20" spans="1:9" ht="102" x14ac:dyDescent="0.25">
      <c r="A20" s="19">
        <v>14</v>
      </c>
      <c r="B20" s="16">
        <v>14</v>
      </c>
      <c r="C20" s="16" t="s">
        <v>23</v>
      </c>
      <c r="D20" s="20">
        <v>57.542000000000002</v>
      </c>
      <c r="E20" s="21"/>
      <c r="F20" s="21"/>
      <c r="G20" s="20">
        <v>1.9039999999999999</v>
      </c>
      <c r="H20" s="22">
        <v>84067.199999999997</v>
      </c>
      <c r="I20">
        <f t="shared" si="0"/>
        <v>70056</v>
      </c>
    </row>
    <row r="21" spans="1:9" ht="76.5" x14ac:dyDescent="0.25">
      <c r="A21" s="19">
        <v>15</v>
      </c>
      <c r="B21" s="16" t="s">
        <v>84</v>
      </c>
      <c r="C21" s="16" t="s">
        <v>24</v>
      </c>
      <c r="D21" s="20">
        <v>2.0539999999999998</v>
      </c>
      <c r="E21" s="21"/>
      <c r="F21" s="21"/>
      <c r="G21" s="21"/>
      <c r="H21" s="22">
        <v>3535.2</v>
      </c>
      <c r="I21">
        <f t="shared" si="0"/>
        <v>2946</v>
      </c>
    </row>
    <row r="22" spans="1:9" ht="76.5" x14ac:dyDescent="0.25">
      <c r="A22" s="19">
        <v>16</v>
      </c>
      <c r="B22" s="16" t="s">
        <v>85</v>
      </c>
      <c r="C22" s="16" t="s">
        <v>25</v>
      </c>
      <c r="D22" s="20">
        <v>4.5590000000000002</v>
      </c>
      <c r="E22" s="21"/>
      <c r="F22" s="21"/>
      <c r="G22" s="21"/>
      <c r="H22" s="22">
        <v>7844.4</v>
      </c>
      <c r="I22">
        <f t="shared" si="0"/>
        <v>6537</v>
      </c>
    </row>
    <row r="23" spans="1:9" ht="76.5" x14ac:dyDescent="0.25">
      <c r="A23" s="19">
        <v>17</v>
      </c>
      <c r="B23" s="16" t="s">
        <v>86</v>
      </c>
      <c r="C23" s="16" t="s">
        <v>26</v>
      </c>
      <c r="D23" s="20">
        <v>2.9129999999999998</v>
      </c>
      <c r="E23" s="21"/>
      <c r="F23" s="21"/>
      <c r="G23" s="21"/>
      <c r="H23" s="22">
        <v>4155.6000000000004</v>
      </c>
      <c r="I23">
        <f t="shared" si="0"/>
        <v>3463.0000000000005</v>
      </c>
    </row>
    <row r="24" spans="1:9" ht="76.5" x14ac:dyDescent="0.25">
      <c r="A24" s="19">
        <v>18</v>
      </c>
      <c r="B24" s="16" t="s">
        <v>87</v>
      </c>
      <c r="C24" s="16" t="s">
        <v>27</v>
      </c>
      <c r="D24" s="20">
        <v>5.2830000000000004</v>
      </c>
      <c r="E24" s="21"/>
      <c r="F24" s="21"/>
      <c r="G24" s="21"/>
      <c r="H24" s="22">
        <v>7516.8</v>
      </c>
      <c r="I24">
        <f t="shared" si="0"/>
        <v>6264</v>
      </c>
    </row>
    <row r="25" spans="1:9" ht="102" x14ac:dyDescent="0.25">
      <c r="A25" s="19">
        <v>19</v>
      </c>
      <c r="B25" s="16" t="s">
        <v>88</v>
      </c>
      <c r="C25" s="16" t="s">
        <v>28</v>
      </c>
      <c r="D25" s="20">
        <v>49.82</v>
      </c>
      <c r="E25" s="20">
        <v>74.850999999999999</v>
      </c>
      <c r="F25" s="21"/>
      <c r="G25" s="21"/>
      <c r="H25" s="22">
        <v>175897.2</v>
      </c>
      <c r="I25">
        <f t="shared" si="0"/>
        <v>146581.00000000003</v>
      </c>
    </row>
    <row r="26" spans="1:9" ht="25.5" x14ac:dyDescent="0.25">
      <c r="A26" s="19">
        <v>20</v>
      </c>
      <c r="B26" s="16" t="s">
        <v>89</v>
      </c>
      <c r="C26" s="16" t="s">
        <v>29</v>
      </c>
      <c r="D26" s="20">
        <v>2052.1170000000002</v>
      </c>
      <c r="E26" s="20">
        <v>221.649</v>
      </c>
      <c r="F26" s="21"/>
      <c r="G26" s="20">
        <v>14.177</v>
      </c>
      <c r="H26" s="22">
        <v>3372429.6</v>
      </c>
      <c r="I26">
        <f t="shared" si="0"/>
        <v>2810358</v>
      </c>
    </row>
    <row r="27" spans="1:9" ht="25.5" x14ac:dyDescent="0.25">
      <c r="A27" s="19">
        <v>21</v>
      </c>
      <c r="B27" s="16" t="s">
        <v>90</v>
      </c>
      <c r="C27" s="16" t="s">
        <v>30</v>
      </c>
      <c r="D27" s="20">
        <v>1901.377</v>
      </c>
      <c r="E27" s="20">
        <v>24.620999999999999</v>
      </c>
      <c r="F27" s="21"/>
      <c r="G27" s="20">
        <v>0.53300000000000003</v>
      </c>
      <c r="H27" s="22">
        <v>2871115.2</v>
      </c>
      <c r="I27">
        <f t="shared" si="0"/>
        <v>2392596.0000000005</v>
      </c>
    </row>
    <row r="28" spans="1:9" ht="25.5" x14ac:dyDescent="0.25">
      <c r="A28" s="19">
        <v>22</v>
      </c>
      <c r="B28" s="16" t="s">
        <v>91</v>
      </c>
      <c r="C28" s="16" t="s">
        <v>31</v>
      </c>
      <c r="D28" s="20">
        <v>67.218999999999994</v>
      </c>
      <c r="E28" s="20">
        <v>26</v>
      </c>
      <c r="F28" s="20">
        <v>324.86900000000003</v>
      </c>
      <c r="G28" s="20">
        <v>15.489000000000001</v>
      </c>
      <c r="H28" s="22">
        <v>577498.80000000005</v>
      </c>
      <c r="I28">
        <f t="shared" si="0"/>
        <v>481249.00000000006</v>
      </c>
    </row>
    <row r="29" spans="1:9" ht="25.5" x14ac:dyDescent="0.25">
      <c r="A29" s="19">
        <v>23</v>
      </c>
      <c r="B29" s="16" t="s">
        <v>92</v>
      </c>
      <c r="C29" s="16" t="s">
        <v>32</v>
      </c>
      <c r="D29" s="20">
        <v>67.218999999999994</v>
      </c>
      <c r="E29" s="20">
        <v>8.3000000000000007</v>
      </c>
      <c r="F29" s="20">
        <v>373.11200000000002</v>
      </c>
      <c r="G29" s="20">
        <v>15.489000000000001</v>
      </c>
      <c r="H29" s="22">
        <v>615206.40000000002</v>
      </c>
      <c r="I29">
        <f t="shared" si="0"/>
        <v>512672.00000000006</v>
      </c>
    </row>
    <row r="30" spans="1:9" ht="25.5" x14ac:dyDescent="0.25">
      <c r="A30" s="19">
        <v>24</v>
      </c>
      <c r="B30" s="16" t="s">
        <v>93</v>
      </c>
      <c r="C30" s="16" t="s">
        <v>33</v>
      </c>
      <c r="D30" s="20">
        <v>67.218999999999994</v>
      </c>
      <c r="E30" s="20">
        <v>8.3000000000000007</v>
      </c>
      <c r="F30" s="20">
        <v>663.21</v>
      </c>
      <c r="G30" s="20">
        <v>15.489000000000001</v>
      </c>
      <c r="H30" s="22">
        <v>988509.6</v>
      </c>
      <c r="I30">
        <f t="shared" si="0"/>
        <v>823758</v>
      </c>
    </row>
    <row r="31" spans="1:9" ht="25.5" x14ac:dyDescent="0.25">
      <c r="A31" s="19">
        <v>25</v>
      </c>
      <c r="B31" s="16" t="s">
        <v>94</v>
      </c>
      <c r="C31" s="16" t="s">
        <v>34</v>
      </c>
      <c r="D31" s="20">
        <v>67.218999999999994</v>
      </c>
      <c r="E31" s="20">
        <v>8.3000000000000007</v>
      </c>
      <c r="F31" s="20">
        <v>431.41</v>
      </c>
      <c r="G31" s="20">
        <v>15.489000000000001</v>
      </c>
      <c r="H31" s="22">
        <v>690225.6</v>
      </c>
      <c r="I31">
        <f t="shared" si="0"/>
        <v>575188</v>
      </c>
    </row>
    <row r="32" spans="1:9" ht="25.5" x14ac:dyDescent="0.25">
      <c r="A32" s="19">
        <v>26</v>
      </c>
      <c r="B32" s="16" t="s">
        <v>95</v>
      </c>
      <c r="C32" s="16" t="s">
        <v>35</v>
      </c>
      <c r="D32" s="20">
        <v>70.906999999999996</v>
      </c>
      <c r="E32" s="20">
        <v>8.3000000000000007</v>
      </c>
      <c r="F32" s="20">
        <v>502.07</v>
      </c>
      <c r="G32" s="20">
        <v>15.489000000000001</v>
      </c>
      <c r="H32" s="22">
        <v>786735.6</v>
      </c>
      <c r="I32">
        <f t="shared" si="0"/>
        <v>655613</v>
      </c>
    </row>
    <row r="33" spans="1:9" ht="25.5" x14ac:dyDescent="0.25">
      <c r="A33" s="19">
        <v>27</v>
      </c>
      <c r="B33" s="16" t="s">
        <v>96</v>
      </c>
      <c r="C33" s="16" t="s">
        <v>36</v>
      </c>
      <c r="D33" s="20">
        <v>95.009</v>
      </c>
      <c r="E33" s="20">
        <v>28.666</v>
      </c>
      <c r="F33" s="20">
        <v>490.35399999999998</v>
      </c>
      <c r="G33" s="20">
        <v>10.807</v>
      </c>
      <c r="H33" s="22">
        <v>827227.2</v>
      </c>
      <c r="I33">
        <f t="shared" si="0"/>
        <v>689356</v>
      </c>
    </row>
    <row r="34" spans="1:9" ht="25.5" x14ac:dyDescent="0.25">
      <c r="A34" s="19">
        <v>28</v>
      </c>
      <c r="B34" s="16" t="s">
        <v>97</v>
      </c>
      <c r="C34" s="16" t="s">
        <v>37</v>
      </c>
      <c r="D34" s="20">
        <v>95.009</v>
      </c>
      <c r="E34" s="20">
        <v>28.666</v>
      </c>
      <c r="F34" s="20">
        <v>418.00200000000001</v>
      </c>
      <c r="G34" s="20">
        <v>10.807</v>
      </c>
      <c r="H34" s="22">
        <v>734121.6</v>
      </c>
      <c r="I34">
        <f t="shared" si="0"/>
        <v>611768</v>
      </c>
    </row>
    <row r="35" spans="1:9" ht="25.5" x14ac:dyDescent="0.25">
      <c r="A35" s="19">
        <v>29</v>
      </c>
      <c r="B35" s="16" t="s">
        <v>98</v>
      </c>
      <c r="C35" s="16" t="s">
        <v>38</v>
      </c>
      <c r="D35" s="20">
        <v>95.009</v>
      </c>
      <c r="E35" s="20">
        <v>28.666</v>
      </c>
      <c r="F35" s="20">
        <v>701.87199999999996</v>
      </c>
      <c r="G35" s="20">
        <v>10.807</v>
      </c>
      <c r="H35" s="22">
        <v>1099411.2</v>
      </c>
      <c r="I35">
        <f t="shared" si="0"/>
        <v>916176</v>
      </c>
    </row>
    <row r="36" spans="1:9" ht="25.5" x14ac:dyDescent="0.25">
      <c r="A36" s="19">
        <v>30</v>
      </c>
      <c r="B36" s="16" t="s">
        <v>99</v>
      </c>
      <c r="C36" s="16" t="s">
        <v>39</v>
      </c>
      <c r="D36" s="20">
        <v>95.009</v>
      </c>
      <c r="E36" s="20">
        <v>28.666</v>
      </c>
      <c r="F36" s="20">
        <v>652.25400000000002</v>
      </c>
      <c r="G36" s="20">
        <v>10.807</v>
      </c>
      <c r="H36" s="22">
        <v>1035561.6</v>
      </c>
      <c r="I36">
        <f t="shared" si="0"/>
        <v>862968</v>
      </c>
    </row>
    <row r="37" spans="1:9" ht="25.5" x14ac:dyDescent="0.25">
      <c r="A37" s="19">
        <v>31</v>
      </c>
      <c r="B37" s="16" t="s">
        <v>100</v>
      </c>
      <c r="C37" s="16" t="s">
        <v>40</v>
      </c>
      <c r="D37" s="20">
        <v>95.009</v>
      </c>
      <c r="E37" s="20">
        <v>28.666</v>
      </c>
      <c r="F37" s="20">
        <v>681.11900000000003</v>
      </c>
      <c r="G37" s="20">
        <v>10.807</v>
      </c>
      <c r="H37" s="22">
        <v>1072705.2</v>
      </c>
      <c r="I37">
        <f t="shared" si="0"/>
        <v>893921</v>
      </c>
    </row>
    <row r="38" spans="1:9" ht="25.5" x14ac:dyDescent="0.25">
      <c r="A38" s="19">
        <v>32</v>
      </c>
      <c r="B38" s="16" t="s">
        <v>101</v>
      </c>
      <c r="C38" s="16" t="s">
        <v>41</v>
      </c>
      <c r="D38" s="20">
        <v>95.009</v>
      </c>
      <c r="E38" s="20">
        <v>42.021999999999998</v>
      </c>
      <c r="F38" s="20">
        <v>853.90300000000002</v>
      </c>
      <c r="G38" s="20">
        <v>13.946</v>
      </c>
      <c r="H38" s="22">
        <v>1318946.3999999999</v>
      </c>
      <c r="I38">
        <f t="shared" si="0"/>
        <v>1099122</v>
      </c>
    </row>
    <row r="39" spans="1:9" ht="25.5" x14ac:dyDescent="0.25">
      <c r="A39" s="19">
        <v>33</v>
      </c>
      <c r="B39" s="16" t="s">
        <v>102</v>
      </c>
      <c r="C39" s="16" t="s">
        <v>42</v>
      </c>
      <c r="D39" s="20">
        <v>95.009</v>
      </c>
      <c r="E39" s="20">
        <v>42.021999999999998</v>
      </c>
      <c r="F39" s="20">
        <v>1430.7080000000001</v>
      </c>
      <c r="G39" s="20">
        <v>13.946</v>
      </c>
      <c r="H39" s="22">
        <v>2061189.6</v>
      </c>
      <c r="I39">
        <f t="shared" si="0"/>
        <v>1717658.0000000002</v>
      </c>
    </row>
    <row r="40" spans="1:9" ht="38.25" x14ac:dyDescent="0.25">
      <c r="A40" s="19">
        <v>34</v>
      </c>
      <c r="B40" s="16" t="s">
        <v>103</v>
      </c>
      <c r="C40" s="16" t="s">
        <v>43</v>
      </c>
      <c r="D40" s="21"/>
      <c r="E40" s="20">
        <v>20.366</v>
      </c>
      <c r="F40" s="20">
        <v>154.435</v>
      </c>
      <c r="G40" s="20">
        <v>6.5350000000000001</v>
      </c>
      <c r="H40" s="22">
        <v>237999.6</v>
      </c>
      <c r="I40">
        <f t="shared" si="0"/>
        <v>198333</v>
      </c>
    </row>
    <row r="41" spans="1:9" ht="38.25" x14ac:dyDescent="0.25">
      <c r="A41" s="19">
        <v>35</v>
      </c>
      <c r="B41" s="16" t="s">
        <v>104</v>
      </c>
      <c r="C41" s="16" t="s">
        <v>44</v>
      </c>
      <c r="D41" s="21"/>
      <c r="E41" s="20">
        <v>20.366</v>
      </c>
      <c r="F41" s="20">
        <v>198.953</v>
      </c>
      <c r="G41" s="20">
        <v>6.5350000000000001</v>
      </c>
      <c r="H41" s="22">
        <v>295285.2</v>
      </c>
      <c r="I41">
        <f t="shared" si="0"/>
        <v>246071.00000000003</v>
      </c>
    </row>
    <row r="42" spans="1:9" ht="38.25" x14ac:dyDescent="0.25">
      <c r="A42" s="19">
        <v>36</v>
      </c>
      <c r="B42" s="16" t="s">
        <v>105</v>
      </c>
      <c r="C42" s="16" t="s">
        <v>45</v>
      </c>
      <c r="D42" s="21"/>
      <c r="E42" s="20">
        <v>20.366</v>
      </c>
      <c r="F42" s="20">
        <v>182.42500000000001</v>
      </c>
      <c r="G42" s="20">
        <v>6.5350000000000001</v>
      </c>
      <c r="H42" s="22">
        <v>274017.59999999998</v>
      </c>
      <c r="I42">
        <f t="shared" si="0"/>
        <v>228348</v>
      </c>
    </row>
    <row r="43" spans="1:9" ht="38.25" x14ac:dyDescent="0.25">
      <c r="A43" s="19">
        <v>37</v>
      </c>
      <c r="B43" s="16" t="s">
        <v>106</v>
      </c>
      <c r="C43" s="16" t="s">
        <v>46</v>
      </c>
      <c r="D43" s="21"/>
      <c r="E43" s="20">
        <v>20.366</v>
      </c>
      <c r="F43" s="20">
        <v>203.24600000000001</v>
      </c>
      <c r="G43" s="20">
        <v>6.5350000000000001</v>
      </c>
      <c r="H43" s="22">
        <v>300810</v>
      </c>
      <c r="I43">
        <f t="shared" si="0"/>
        <v>250675</v>
      </c>
    </row>
    <row r="44" spans="1:9" ht="38.25" x14ac:dyDescent="0.25">
      <c r="A44" s="19">
        <v>38</v>
      </c>
      <c r="B44" s="16" t="s">
        <v>107</v>
      </c>
      <c r="C44" s="16" t="s">
        <v>47</v>
      </c>
      <c r="D44" s="21"/>
      <c r="E44" s="20">
        <v>20.366</v>
      </c>
      <c r="F44" s="20">
        <v>262.976</v>
      </c>
      <c r="G44" s="20">
        <v>6.5350000000000001</v>
      </c>
      <c r="H44" s="22">
        <v>377671.2</v>
      </c>
      <c r="I44">
        <f t="shared" si="0"/>
        <v>314726</v>
      </c>
    </row>
    <row r="45" spans="1:9" ht="38.25" x14ac:dyDescent="0.25">
      <c r="A45" s="19">
        <v>39</v>
      </c>
      <c r="B45" s="16" t="s">
        <v>108</v>
      </c>
      <c r="C45" s="16" t="s">
        <v>48</v>
      </c>
      <c r="D45" s="21"/>
      <c r="E45" s="20">
        <v>33.734999999999999</v>
      </c>
      <c r="F45" s="20">
        <v>344.512</v>
      </c>
      <c r="G45" s="20">
        <v>9.6999999999999993</v>
      </c>
      <c r="H45" s="22">
        <v>506541.6</v>
      </c>
      <c r="I45">
        <f t="shared" si="0"/>
        <v>422118</v>
      </c>
    </row>
    <row r="46" spans="1:9" ht="38.25" x14ac:dyDescent="0.25">
      <c r="A46" s="19">
        <v>40</v>
      </c>
      <c r="B46" s="16" t="s">
        <v>109</v>
      </c>
      <c r="C46" s="16" t="s">
        <v>49</v>
      </c>
      <c r="D46" s="21"/>
      <c r="E46" s="20">
        <v>35.765000000000001</v>
      </c>
      <c r="F46" s="20">
        <v>410.43</v>
      </c>
      <c r="G46" s="20">
        <v>5.91</v>
      </c>
      <c r="H46" s="22">
        <v>589285.19999999995</v>
      </c>
      <c r="I46">
        <f t="shared" si="0"/>
        <v>491071</v>
      </c>
    </row>
    <row r="47" spans="1:9" ht="38.25" x14ac:dyDescent="0.25">
      <c r="A47" s="19">
        <v>41</v>
      </c>
      <c r="B47" s="16" t="s">
        <v>110</v>
      </c>
      <c r="C47" s="16" t="s">
        <v>50</v>
      </c>
      <c r="D47" s="21"/>
      <c r="E47" s="20">
        <v>33.734999999999999</v>
      </c>
      <c r="F47" s="20">
        <v>871.79100000000005</v>
      </c>
      <c r="G47" s="20">
        <v>9.6999999999999993</v>
      </c>
      <c r="H47" s="22">
        <v>1185052.8</v>
      </c>
      <c r="I47">
        <f t="shared" si="0"/>
        <v>987544.00000000012</v>
      </c>
    </row>
    <row r="48" spans="1:9" ht="25.5" x14ac:dyDescent="0.25">
      <c r="A48" s="19">
        <v>42</v>
      </c>
      <c r="B48" s="16" t="s">
        <v>111</v>
      </c>
      <c r="C48" s="16" t="s">
        <v>51</v>
      </c>
      <c r="D48" s="21"/>
      <c r="E48" s="20">
        <v>3.2440000000000002</v>
      </c>
      <c r="F48" s="20">
        <v>2.3220000000000001</v>
      </c>
      <c r="G48" s="20">
        <v>12.505000000000001</v>
      </c>
      <c r="H48" s="22">
        <v>25676.400000000001</v>
      </c>
      <c r="I48">
        <f t="shared" si="0"/>
        <v>21397.000000000004</v>
      </c>
    </row>
    <row r="49" spans="1:9" ht="25.5" x14ac:dyDescent="0.25">
      <c r="A49" s="19">
        <v>43</v>
      </c>
      <c r="B49" s="16" t="s">
        <v>112</v>
      </c>
      <c r="C49" s="16" t="s">
        <v>52</v>
      </c>
      <c r="D49" s="20">
        <v>587.93499999999995</v>
      </c>
      <c r="E49" s="21"/>
      <c r="F49" s="21"/>
      <c r="G49" s="21"/>
      <c r="H49" s="22">
        <v>1000098</v>
      </c>
      <c r="I49">
        <f t="shared" si="0"/>
        <v>833415</v>
      </c>
    </row>
    <row r="50" spans="1:9" ht="63.75" x14ac:dyDescent="0.25">
      <c r="A50" s="19">
        <v>44</v>
      </c>
      <c r="B50" s="16" t="s">
        <v>113</v>
      </c>
      <c r="C50" s="16" t="s">
        <v>53</v>
      </c>
      <c r="D50" s="20">
        <v>0.879</v>
      </c>
      <c r="E50" s="21"/>
      <c r="F50" s="21"/>
      <c r="G50" s="21"/>
      <c r="H50" s="22">
        <v>1324.8</v>
      </c>
      <c r="I50">
        <f t="shared" si="0"/>
        <v>1104</v>
      </c>
    </row>
    <row r="51" spans="1:9" ht="102" x14ac:dyDescent="0.25">
      <c r="A51" s="19">
        <v>45</v>
      </c>
      <c r="B51" s="16" t="s">
        <v>114</v>
      </c>
      <c r="C51" s="16" t="s">
        <v>54</v>
      </c>
      <c r="D51" s="20">
        <v>2.7229999999999999</v>
      </c>
      <c r="E51" s="21"/>
      <c r="F51" s="21"/>
      <c r="G51" s="21"/>
      <c r="H51" s="22">
        <v>4068</v>
      </c>
      <c r="I51">
        <f t="shared" si="0"/>
        <v>3390</v>
      </c>
    </row>
    <row r="52" spans="1:9" ht="102" x14ac:dyDescent="0.25">
      <c r="A52" s="19">
        <v>46</v>
      </c>
      <c r="B52" s="16" t="s">
        <v>115</v>
      </c>
      <c r="C52" s="16" t="s">
        <v>55</v>
      </c>
      <c r="D52" s="20">
        <v>3.976</v>
      </c>
      <c r="E52" s="21"/>
      <c r="F52" s="21"/>
      <c r="G52" s="21"/>
      <c r="H52" s="22">
        <v>5941.2</v>
      </c>
      <c r="I52">
        <f t="shared" si="0"/>
        <v>4951</v>
      </c>
    </row>
    <row r="53" spans="1:9" ht="89.25" x14ac:dyDescent="0.25">
      <c r="A53" s="19">
        <v>47</v>
      </c>
      <c r="B53" s="16" t="s">
        <v>116</v>
      </c>
      <c r="C53" s="16" t="s">
        <v>56</v>
      </c>
      <c r="D53" s="20">
        <v>1.9059999999999999</v>
      </c>
      <c r="E53" s="21"/>
      <c r="F53" s="21"/>
      <c r="G53" s="21"/>
      <c r="H53" s="22">
        <v>2828.4</v>
      </c>
      <c r="I53">
        <f t="shared" si="0"/>
        <v>2357</v>
      </c>
    </row>
    <row r="54" spans="1:9" ht="127.5" x14ac:dyDescent="0.25">
      <c r="A54" s="19">
        <v>48</v>
      </c>
      <c r="B54" s="16" t="s">
        <v>117</v>
      </c>
      <c r="C54" s="16" t="s">
        <v>57</v>
      </c>
      <c r="D54" s="20">
        <v>3.5630000000000002</v>
      </c>
      <c r="E54" s="21"/>
      <c r="F54" s="21"/>
      <c r="G54" s="21"/>
      <c r="H54" s="22">
        <v>5340</v>
      </c>
      <c r="I54">
        <f t="shared" si="0"/>
        <v>4450</v>
      </c>
    </row>
    <row r="55" spans="1:9" ht="127.5" x14ac:dyDescent="0.25">
      <c r="A55" s="19">
        <v>49</v>
      </c>
      <c r="B55" s="16" t="s">
        <v>118</v>
      </c>
      <c r="C55" s="16" t="s">
        <v>58</v>
      </c>
      <c r="D55" s="20">
        <v>5.5</v>
      </c>
      <c r="E55" s="21"/>
      <c r="F55" s="21"/>
      <c r="G55" s="21"/>
      <c r="H55" s="22">
        <v>8240.4</v>
      </c>
      <c r="I55">
        <f t="shared" si="0"/>
        <v>6867</v>
      </c>
    </row>
    <row r="56" spans="1:9" ht="63.75" x14ac:dyDescent="0.25">
      <c r="A56" s="19">
        <v>50</v>
      </c>
      <c r="B56" s="16" t="s">
        <v>119</v>
      </c>
      <c r="C56" s="16" t="s">
        <v>59</v>
      </c>
      <c r="D56" s="20">
        <v>0.76200000000000001</v>
      </c>
      <c r="E56" s="21"/>
      <c r="F56" s="21"/>
      <c r="G56" s="21"/>
      <c r="H56" s="22">
        <v>1222.8</v>
      </c>
      <c r="I56">
        <f t="shared" si="0"/>
        <v>1019</v>
      </c>
    </row>
    <row r="57" spans="1:9" ht="63.75" x14ac:dyDescent="0.25">
      <c r="A57" s="19">
        <v>51</v>
      </c>
      <c r="B57" s="16" t="s">
        <v>120</v>
      </c>
      <c r="C57" s="16" t="s">
        <v>60</v>
      </c>
      <c r="D57" s="20">
        <v>0.95699999999999996</v>
      </c>
      <c r="E57" s="21"/>
      <c r="F57" s="21"/>
      <c r="G57" s="21"/>
      <c r="H57" s="22">
        <v>1555.2</v>
      </c>
      <c r="I57">
        <f t="shared" si="0"/>
        <v>1296</v>
      </c>
    </row>
    <row r="58" spans="1:9" ht="25.5" x14ac:dyDescent="0.25">
      <c r="A58" s="19">
        <v>52</v>
      </c>
      <c r="B58" s="16" t="s">
        <v>121</v>
      </c>
      <c r="C58" s="16" t="s">
        <v>61</v>
      </c>
      <c r="D58" s="20">
        <v>12.691000000000001</v>
      </c>
      <c r="E58" s="21"/>
      <c r="F58" s="21"/>
      <c r="G58" s="21"/>
      <c r="H58" s="22">
        <v>19516.8</v>
      </c>
      <c r="I58">
        <f t="shared" si="0"/>
        <v>16264</v>
      </c>
    </row>
    <row r="59" spans="1:9" ht="25.5" x14ac:dyDescent="0.25">
      <c r="A59" s="19">
        <v>53</v>
      </c>
      <c r="B59" s="16" t="s">
        <v>122</v>
      </c>
      <c r="C59" s="16" t="s">
        <v>62</v>
      </c>
      <c r="D59" s="20">
        <v>19.206</v>
      </c>
      <c r="E59" s="20">
        <v>7.3230000000000004</v>
      </c>
      <c r="F59" s="21"/>
      <c r="G59" s="21"/>
      <c r="H59" s="22">
        <v>40058.400000000001</v>
      </c>
      <c r="I59">
        <f t="shared" si="0"/>
        <v>33382</v>
      </c>
    </row>
    <row r="60" spans="1:9" ht="25.5" x14ac:dyDescent="0.25">
      <c r="A60" s="19">
        <v>54</v>
      </c>
      <c r="B60" s="16" t="s">
        <v>123</v>
      </c>
      <c r="C60" s="16" t="s">
        <v>63</v>
      </c>
      <c r="D60" s="20">
        <v>1.3939999999999999</v>
      </c>
      <c r="E60" s="21"/>
      <c r="F60" s="21"/>
      <c r="G60" s="21"/>
      <c r="H60" s="22">
        <v>2140.8000000000002</v>
      </c>
      <c r="I60">
        <f t="shared" si="0"/>
        <v>1784.0000000000002</v>
      </c>
    </row>
    <row r="61" spans="1:9" ht="25.5" x14ac:dyDescent="0.25">
      <c r="A61" s="19">
        <v>55</v>
      </c>
      <c r="B61" s="16" t="s">
        <v>124</v>
      </c>
      <c r="C61" s="16" t="s">
        <v>64</v>
      </c>
      <c r="D61" s="21"/>
      <c r="E61" s="20">
        <v>7.3230000000000004</v>
      </c>
      <c r="F61" s="21"/>
      <c r="G61" s="21"/>
      <c r="H61" s="22">
        <v>11037.6</v>
      </c>
      <c r="I61">
        <f t="shared" si="0"/>
        <v>9198</v>
      </c>
    </row>
    <row r="62" spans="1:9" ht="25.5" x14ac:dyDescent="0.25">
      <c r="A62" s="19">
        <v>56</v>
      </c>
      <c r="B62" s="16" t="s">
        <v>125</v>
      </c>
      <c r="C62" s="16" t="s">
        <v>65</v>
      </c>
      <c r="D62" s="21"/>
      <c r="E62" s="20">
        <v>0.873</v>
      </c>
      <c r="F62" s="21"/>
      <c r="G62" s="21"/>
      <c r="H62" s="22">
        <v>1386</v>
      </c>
      <c r="I62">
        <f t="shared" si="0"/>
        <v>1155</v>
      </c>
    </row>
    <row r="63" spans="1:9" ht="51" x14ac:dyDescent="0.25">
      <c r="A63" s="19">
        <v>57</v>
      </c>
      <c r="B63" s="16" t="s">
        <v>126</v>
      </c>
      <c r="C63" s="16" t="s">
        <v>66</v>
      </c>
      <c r="D63" s="20">
        <v>1364.412</v>
      </c>
      <c r="E63" s="20">
        <v>7.9930000000000003</v>
      </c>
      <c r="F63" s="21"/>
      <c r="G63" s="21"/>
      <c r="H63" s="22">
        <v>2010408</v>
      </c>
      <c r="I63">
        <f t="shared" si="0"/>
        <v>1675340</v>
      </c>
    </row>
    <row r="64" spans="1:9" ht="38.25" x14ac:dyDescent="0.25">
      <c r="A64" s="19">
        <v>58</v>
      </c>
      <c r="B64" s="16" t="s">
        <v>127</v>
      </c>
      <c r="C64" s="16" t="s">
        <v>67</v>
      </c>
      <c r="D64" s="20"/>
      <c r="E64" s="20"/>
      <c r="F64" s="21"/>
      <c r="G64" s="21"/>
      <c r="H64" s="22">
        <v>55142.68</v>
      </c>
      <c r="I64">
        <f t="shared" si="0"/>
        <v>45952.233333333337</v>
      </c>
    </row>
    <row r="65" spans="1:9" ht="38.25" x14ac:dyDescent="0.25">
      <c r="A65" s="19">
        <v>59</v>
      </c>
      <c r="B65" s="16" t="s">
        <v>128</v>
      </c>
      <c r="C65" s="16" t="s">
        <v>68</v>
      </c>
      <c r="D65" s="20"/>
      <c r="E65" s="20"/>
      <c r="F65" s="21"/>
      <c r="G65" s="21"/>
      <c r="H65" s="22">
        <v>81503.570000000007</v>
      </c>
      <c r="I65">
        <f t="shared" si="0"/>
        <v>67919.641666666677</v>
      </c>
    </row>
    <row r="66" spans="1:9" ht="25.5" x14ac:dyDescent="0.25">
      <c r="A66" s="19">
        <v>60</v>
      </c>
      <c r="B66" s="16" t="s">
        <v>129</v>
      </c>
      <c r="C66" s="16" t="s">
        <v>69</v>
      </c>
      <c r="D66" s="20"/>
      <c r="E66" s="20"/>
      <c r="F66" s="21"/>
      <c r="G66" s="21"/>
      <c r="H66" s="22">
        <v>441724.26</v>
      </c>
      <c r="I66">
        <f t="shared" si="0"/>
        <v>368103.55000000005</v>
      </c>
    </row>
    <row r="67" spans="1:9" ht="63.75" x14ac:dyDescent="0.25">
      <c r="A67" s="19">
        <v>61</v>
      </c>
      <c r="B67" s="16" t="s">
        <v>130</v>
      </c>
      <c r="C67" s="16" t="s">
        <v>70</v>
      </c>
      <c r="D67" s="20"/>
      <c r="E67" s="20"/>
      <c r="F67" s="21"/>
      <c r="G67" s="21"/>
      <c r="H67" s="22">
        <v>59177.51</v>
      </c>
      <c r="I67">
        <f t="shared" si="0"/>
        <v>49314.591666666667</v>
      </c>
    </row>
    <row r="68" spans="1:9" ht="63.75" x14ac:dyDescent="0.25">
      <c r="A68" s="19">
        <v>62</v>
      </c>
      <c r="B68" s="16" t="s">
        <v>131</v>
      </c>
      <c r="C68" s="16" t="s">
        <v>71</v>
      </c>
      <c r="D68" s="20"/>
      <c r="E68" s="20"/>
      <c r="F68" s="21"/>
      <c r="G68" s="21"/>
      <c r="H68" s="22">
        <v>93249.41</v>
      </c>
      <c r="I68">
        <f t="shared" si="0"/>
        <v>77707.841666666674</v>
      </c>
    </row>
    <row r="69" spans="1:9" x14ac:dyDescent="0.25">
      <c r="A69" s="19">
        <v>63</v>
      </c>
      <c r="B69" s="16" t="s">
        <v>132</v>
      </c>
      <c r="C69" s="16" t="s">
        <v>72</v>
      </c>
      <c r="D69" s="20"/>
      <c r="E69" s="20"/>
      <c r="F69" s="21"/>
      <c r="G69" s="21"/>
      <c r="H69" s="22">
        <v>2042520.77</v>
      </c>
      <c r="I69">
        <f t="shared" si="0"/>
        <v>1702100.6416666668</v>
      </c>
    </row>
    <row r="70" spans="1:9" x14ac:dyDescent="0.25">
      <c r="A70" s="23"/>
      <c r="B70" s="50" t="s">
        <v>133</v>
      </c>
      <c r="C70" s="51"/>
      <c r="D70" s="24">
        <v>7362.2969999999996</v>
      </c>
      <c r="E70" s="24">
        <v>1998.0150000000001</v>
      </c>
      <c r="F70" s="24">
        <v>10167.223</v>
      </c>
      <c r="G70" s="24">
        <v>268.24400000000003</v>
      </c>
      <c r="H70" s="25">
        <f>SUM(H7:H69)</f>
        <v>30066997.800000001</v>
      </c>
    </row>
  </sheetData>
  <mergeCells count="11">
    <mergeCell ref="G2:G4"/>
    <mergeCell ref="B70:C70"/>
    <mergeCell ref="A6:H6"/>
    <mergeCell ref="A1:A4"/>
    <mergeCell ref="B1:B4"/>
    <mergeCell ref="C1:C4"/>
    <mergeCell ref="D1:G1"/>
    <mergeCell ref="H1:H4"/>
    <mergeCell ref="D2:D4"/>
    <mergeCell ref="E2:E4"/>
    <mergeCell ref="F2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2021-03-18T04:12:23Z</dcterms:modified>
</cp:coreProperties>
</file>