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1 ООО Жилстрой ДВ ЗАТО г. Фокино\"/>
    </mc:Choice>
  </mc:AlternateContent>
  <bookViews>
    <workbookView xWindow="0" yWindow="60" windowWidth="14220" windowHeight="10455" firstSheet="1" activeTab="1"/>
  </bookViews>
  <sheets>
    <sheet name="Т " sheetId="1" state="hidden" r:id="rId1"/>
    <sheet name="МРСК" sheetId="2" r:id="rId2"/>
    <sheet name="Интерполяция " sheetId="3" r:id="rId3"/>
  </sheets>
  <externalReferences>
    <externalReference r:id="rId4"/>
    <externalReference r:id="rId5"/>
    <externalReference r:id="rId6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МРСК!$A$2:$F$55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G4" i="3" l="1"/>
  <c r="D7" i="2" s="1"/>
  <c r="E24" i="2" l="1"/>
  <c r="F7" i="2" l="1"/>
  <c r="F8" i="2" s="1"/>
  <c r="D17" i="2" l="1"/>
  <c r="F17" i="2" s="1"/>
  <c r="D18" i="2"/>
  <c r="F18" i="2" s="1"/>
  <c r="D16" i="2"/>
  <c r="F16" i="2" s="1"/>
  <c r="D14" i="2"/>
  <c r="F14" i="2" s="1"/>
  <c r="D12" i="2"/>
  <c r="F12" i="2" s="1"/>
  <c r="D10" i="2"/>
  <c r="F10" i="2" s="1"/>
  <c r="D15" i="2"/>
  <c r="F15" i="2" s="1"/>
  <c r="D13" i="2"/>
  <c r="F13" i="2" s="1"/>
  <c r="D11" i="2"/>
  <c r="F11" i="2" s="1"/>
  <c r="F19" i="2" l="1"/>
  <c r="F24" i="2" s="1"/>
  <c r="F29" i="2" s="1"/>
  <c r="F37" i="2" l="1"/>
  <c r="F23" i="2"/>
  <c r="F28" i="2" s="1"/>
  <c r="F36" i="2" s="1"/>
  <c r="F21" i="2"/>
  <c r="F26" i="2" s="1"/>
  <c r="F22" i="2"/>
  <c r="F27" i="2" s="1"/>
  <c r="E32" i="1"/>
  <c r="F35" i="2" l="1"/>
  <c r="F34" i="2"/>
  <c r="F30" i="2"/>
  <c r="H64" i="1"/>
  <c r="H62" i="1"/>
  <c r="H61" i="1"/>
  <c r="H59" i="1"/>
  <c r="F32" i="2" l="1"/>
  <c r="F31" i="2"/>
  <c r="F38" i="2"/>
  <c r="F39" i="2" s="1"/>
  <c r="F40" i="2" s="1"/>
  <c r="E30" i="1"/>
  <c r="F41" i="2" l="1"/>
  <c r="F42" i="2"/>
  <c r="F43" i="2" s="1"/>
  <c r="F44" i="2" s="1"/>
  <c r="F45" i="2" s="1"/>
  <c r="D39" i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<sst xmlns="http://schemas.openxmlformats.org/spreadsheetml/2006/main" count="163" uniqueCount="132">
  <si>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</si>
  <si>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</si>
  <si>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</si>
  <si>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</si>
  <si>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</si>
  <si>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</si>
  <si>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</si>
  <si>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</si>
  <si>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</si>
  <si>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</si>
  <si>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</si>
  <si>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</si>
  <si>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</si>
  <si>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</si>
  <si>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</si>
  <si>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</si>
  <si>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</si>
  <si>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</si>
  <si>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</si>
  <si>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</si>
  <si>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</si>
  <si>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</si>
  <si>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</si>
  <si>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</si>
  <si>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</si>
  <si>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</si>
  <si>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</si>
  <si>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</si>
  <si>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</si>
  <si>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</si>
  <si>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</si>
  <si>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</si>
  <si>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</si>
  <si>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</si>
  <si>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</si>
  <si>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</si>
  <si>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</si>
  <si>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</si>
  <si>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</si>
  <si>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</si>
  <si>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</si>
  <si>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</si>
  <si>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</si>
  <si>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</si>
  <si>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</si>
  <si>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</si>
  <si>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</si>
  <si>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</si>
  <si>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</si>
  <si>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</si>
  <si>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</si>
  <si>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</si>
  <si>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</si>
  <si>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</si>
  <si>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</si>
  <si>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</si>
  <si>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</si>
  <si>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</si>
  <si>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</si>
  <si>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</si>
  <si>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</si>
  <si>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</si>
  <si>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</si>
  <si>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</si>
  <si>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</si>
  <si>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</si>
  <si>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</si>
  <si>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</si>
  <si>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</si>
  <si>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</si>
  <si>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</si>
  <si>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</si>
  <si>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</si>
  <si>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</si>
  <si>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</si>
  <si>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</si>
  <si>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</si>
  <si>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</si>
  <si>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</si>
  <si>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</si>
  <si>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</si>
  <si>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</si>
  <si>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</si>
  <si>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</si>
  <si>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</si>
  <si>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</si>
  <si>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</si>
  <si>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</si>
  <si>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</si>
  <si>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</si>
  <si>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</si>
  <si>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</si>
  <si>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п.3.3</t>
  </si>
  <si>
    <t>1,5-3,9% - временные здания и сооружения (при реконструкции и расширении применяется коэффициент 0,8);</t>
  </si>
  <si>
    <t>3,0-8,0% - прочие работы и затраты;</t>
  </si>
  <si>
    <t>табл. 14</t>
  </si>
  <si>
    <t>К=1,022 - Строительство КЛ в условиях городской и промышленной застройки</t>
  </si>
  <si>
    <t>К=1,036 - Строительство КЛ вблизи объектов, находящихся под высоким напряжением, в том числе в охранной зоне действующей воздушной линии электропередачи</t>
  </si>
  <si>
    <t>Итого</t>
  </si>
  <si>
    <t>Прочие затраты</t>
  </si>
  <si>
    <t>в т.ч. проектно-изыскательские работы</t>
  </si>
  <si>
    <t>в т.ч.содержание службы заказчика</t>
  </si>
  <si>
    <t>табл. 8</t>
  </si>
  <si>
    <t>4 %</t>
  </si>
  <si>
    <t>Кабель напряжением 0,4 кВ ААБлУ (4*240)</t>
  </si>
  <si>
    <t>Протяженность, км</t>
  </si>
  <si>
    <t>Сечение кабеля, шт.</t>
  </si>
  <si>
    <t xml:space="preserve">№ п/п </t>
  </si>
  <si>
    <t>Наименование объекта</t>
  </si>
  <si>
    <t>А</t>
  </si>
  <si>
    <t>В</t>
  </si>
  <si>
    <t>С</t>
  </si>
  <si>
    <t>Х1</t>
  </si>
  <si>
    <t>Х2</t>
  </si>
  <si>
    <t>Х3</t>
  </si>
  <si>
    <t>КЛ 0,4 кВ  ААБлУ (4*150), 0,0150км</t>
  </si>
  <si>
    <t>Расчет:</t>
  </si>
  <si>
    <t>Х2=Х1+(В-А)/(С-А)*(Х3-Х1)/1</t>
  </si>
  <si>
    <t>Объект: Строительство 2 КЛ 0,4 кВ в г. Большой Камень для технологического присоединения заявителя "ООО Жилстрой ДВ", протяженностью 0,15 км</t>
  </si>
  <si>
    <t>С учётом индексов Минстроя на 3 кв. 2020:</t>
  </si>
  <si>
    <t>Итого в ценах 3 кв 2020 г.</t>
  </si>
  <si>
    <t xml:space="preserve">Итого в прогнозных ценах 2021 года </t>
  </si>
  <si>
    <t>Итого с учётом индексов-дефляторов  на 2021 г. :</t>
  </si>
  <si>
    <t>ВСЕГО по расчету в прогнозных ценах 2021 года с НДС</t>
  </si>
  <si>
    <t>Методика по Приказу Минстроя РФ от 04.08.2020 № 421/пр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</si>
  <si>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</si>
  <si>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</si>
  <si>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>6 %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</si>
  <si>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</si>
  <si>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</si>
  <si>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</si>
  <si>
    <t xml:space="preserve">*- в том числе оплата компенсационной стоимости за снос зеленых насаждений и прочих разрешительных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</si>
</sst>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10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8" fillId="0" borderId="0" xfId="546" applyFont="1"/>
    <xf numFmtId="0" fontId="56" fillId="0" borderId="0" xfId="562" applyFont="1"/>
    <xf numFmtId="0" fontId="56" fillId="2" borderId="0" xfId="562" applyFont="1" applyFill="1"/>
    <xf numFmtId="0" fontId="60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1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8" fillId="0" borderId="0" xfId="546" applyFont="1" applyBorder="1"/>
    <xf numFmtId="0" fontId="64" fillId="0" borderId="2" xfId="475" applyFont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4" fontId="64" fillId="0" borderId="31" xfId="562" applyNumberFormat="1" applyFont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4" fontId="64" fillId="0" borderId="28" xfId="546" applyNumberFormat="1" applyFont="1" applyBorder="1" applyAlignment="1">
      <alignment horizontal="left" vertical="center" wrapText="1"/>
    </xf>
    <xf numFmtId="4" fontId="64" fillId="2" borderId="29" xfId="557" applyNumberFormat="1" applyFont="1" applyFill="1" applyBorder="1" applyAlignment="1">
      <alignment horizontal="left" vertical="center" wrapText="1"/>
    </xf>
    <xf numFmtId="4" fontId="65" fillId="0" borderId="36" xfId="562" applyNumberFormat="1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0" fontId="67" fillId="0" borderId="0" xfId="562" applyFont="1" applyAlignment="1"/>
    <xf numFmtId="4" fontId="66" fillId="0" borderId="26" xfId="561" applyNumberFormat="1" applyFont="1" applyBorder="1" applyAlignment="1">
      <alignment horizontal="left" vertical="center" wrapText="1"/>
    </xf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2" borderId="2" xfId="557" applyNumberFormat="1" applyFont="1" applyFill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" fontId="58" fillId="0" borderId="0" xfId="546" applyNumberFormat="1" applyFont="1" applyBorder="1" applyAlignment="1">
      <alignment horizontal="center"/>
    </xf>
    <xf numFmtId="4" fontId="60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5" fillId="35" borderId="16" xfId="546" applyFont="1" applyFill="1" applyBorder="1" applyAlignment="1">
      <alignment horizontal="center" vertical="center" wrapText="1"/>
    </xf>
    <xf numFmtId="0" fontId="65" fillId="35" borderId="39" xfId="546" applyFont="1" applyFill="1" applyBorder="1" applyAlignment="1">
      <alignment horizontal="center" vertical="center" wrapText="1"/>
    </xf>
    <xf numFmtId="4" fontId="65" fillId="35" borderId="40" xfId="546" applyNumberFormat="1" applyFont="1" applyFill="1" applyBorder="1" applyAlignment="1">
      <alignment horizontal="center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" fontId="64" fillId="2" borderId="24" xfId="557" applyNumberFormat="1" applyFont="1" applyFill="1" applyBorder="1" applyAlignment="1">
      <alignment horizontal="left" vertical="center" wrapText="1"/>
    </xf>
    <xf numFmtId="49" fontId="64" fillId="0" borderId="41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64" fillId="2" borderId="42" xfId="557" applyNumberFormat="1" applyFont="1" applyFill="1" applyBorder="1" applyAlignment="1">
      <alignment horizontal="left" vertical="center" wrapText="1"/>
    </xf>
    <xf numFmtId="0" fontId="64" fillId="0" borderId="32" xfId="546" applyFont="1" applyBorder="1" applyAlignment="1">
      <alignment horizontal="left" vertical="center" wrapText="1"/>
    </xf>
    <xf numFmtId="4" fontId="64" fillId="0" borderId="32" xfId="546" applyNumberFormat="1" applyFont="1" applyBorder="1" applyAlignment="1">
      <alignment horizontal="left" vertical="center" wrapText="1"/>
    </xf>
    <xf numFmtId="4" fontId="64" fillId="2" borderId="32" xfId="557" applyNumberFormat="1" applyFont="1" applyFill="1" applyBorder="1" applyAlignment="1">
      <alignment horizontal="left" vertical="center" wrapText="1"/>
    </xf>
    <xf numFmtId="4" fontId="65" fillId="2" borderId="33" xfId="557" applyNumberFormat="1" applyFont="1" applyFill="1" applyBorder="1" applyAlignment="1">
      <alignment horizontal="left" vertical="center" wrapText="1"/>
    </xf>
    <xf numFmtId="0" fontId="64" fillId="0" borderId="39" xfId="546" applyFont="1" applyBorder="1" applyAlignment="1">
      <alignment horizontal="left" vertical="center" wrapText="1"/>
    </xf>
    <xf numFmtId="4" fontId="64" fillId="0" borderId="39" xfId="546" applyNumberFormat="1" applyFont="1" applyBorder="1" applyAlignment="1">
      <alignment horizontal="left" vertical="center" wrapText="1"/>
    </xf>
    <xf numFmtId="4" fontId="64" fillId="2" borderId="39" xfId="557" applyNumberFormat="1" applyFont="1" applyFill="1" applyBorder="1" applyAlignment="1">
      <alignment horizontal="left" vertical="center" wrapText="1"/>
    </xf>
    <xf numFmtId="4" fontId="64" fillId="2" borderId="40" xfId="557" applyNumberFormat="1" applyFont="1" applyFill="1" applyBorder="1" applyAlignment="1">
      <alignment horizontal="left" vertical="center" wrapText="1"/>
    </xf>
    <xf numFmtId="49" fontId="64" fillId="0" borderId="16" xfId="475" applyNumberFormat="1" applyFont="1" applyBorder="1" applyAlignment="1">
      <alignment horizontal="left" vertical="center" wrapText="1"/>
    </xf>
    <xf numFmtId="0" fontId="64" fillId="0" borderId="39" xfId="475" applyFont="1" applyBorder="1" applyAlignment="1">
      <alignment horizontal="left" vertical="center" wrapText="1"/>
    </xf>
    <xf numFmtId="4" fontId="64" fillId="36" borderId="31" xfId="562" applyNumberFormat="1" applyFont="1" applyFill="1" applyBorder="1" applyAlignment="1">
      <alignment horizontal="left" vertical="center" wrapText="1"/>
    </xf>
    <xf numFmtId="4" fontId="64" fillId="36" borderId="26" xfId="562" applyNumberFormat="1" applyFont="1" applyFill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" fontId="64" fillId="36" borderId="42" xfId="562" applyNumberFormat="1" applyFont="1" applyFill="1" applyBorder="1" applyAlignment="1">
      <alignment horizontal="left" vertical="center" wrapText="1"/>
    </xf>
    <xf numFmtId="4" fontId="63" fillId="36" borderId="33" xfId="562" applyNumberFormat="1" applyFont="1" applyFill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4" fontId="64" fillId="0" borderId="42" xfId="561" applyNumberFormat="1" applyFont="1" applyBorder="1" applyAlignment="1">
      <alignment horizontal="left" vertical="center" wrapText="1"/>
    </xf>
    <xf numFmtId="4" fontId="68" fillId="2" borderId="33" xfId="561" applyNumberFormat="1" applyFont="1" applyFill="1" applyBorder="1" applyAlignment="1">
      <alignment horizontal="left" vertical="center" wrapText="1"/>
    </xf>
    <xf numFmtId="0" fontId="69" fillId="0" borderId="0" xfId="740" applyFont="1" applyAlignment="1">
      <alignment horizontal="center" vertical="top" wrapText="1"/>
    </xf>
    <xf numFmtId="0" fontId="57" fillId="0" borderId="0" xfId="740" applyFont="1"/>
    <xf numFmtId="0" fontId="69" fillId="0" borderId="2" xfId="740" applyFont="1" applyBorder="1" applyAlignment="1">
      <alignment horizontal="center" vertical="top" wrapText="1"/>
    </xf>
    <xf numFmtId="0" fontId="69" fillId="0" borderId="2" xfId="740" applyFont="1" applyBorder="1" applyAlignment="1">
      <alignment vertical="center"/>
    </xf>
    <xf numFmtId="0" fontId="57" fillId="0" borderId="2" xfId="740" applyFont="1" applyBorder="1" applyAlignment="1">
      <alignment horizontal="center" vertical="center"/>
    </xf>
    <xf numFmtId="0" fontId="69" fillId="0" borderId="2" xfId="740" applyFont="1" applyBorder="1"/>
    <xf numFmtId="0" fontId="69" fillId="0" borderId="2" xfId="740" applyFont="1" applyBorder="1" applyAlignment="1">
      <alignment horizontal="center" vertical="center"/>
    </xf>
    <xf numFmtId="0" fontId="57" fillId="34" borderId="2" xfId="740" applyFont="1" applyFill="1" applyBorder="1" applyAlignment="1">
      <alignment horizontal="center" vertical="center"/>
    </xf>
    <xf numFmtId="2" fontId="57" fillId="34" borderId="2" xfId="740" applyNumberFormat="1" applyFont="1" applyFill="1" applyBorder="1" applyAlignment="1">
      <alignment horizontal="center" vertical="center"/>
    </xf>
    <xf numFmtId="0" fontId="69" fillId="0" borderId="0" xfId="740" applyFont="1"/>
    <xf numFmtId="4" fontId="70" fillId="2" borderId="33" xfId="561" applyNumberFormat="1" applyFont="1" applyFill="1" applyBorder="1" applyAlignment="1">
      <alignment horizontal="left" vertical="center" wrapText="1"/>
    </xf>
    <xf numFmtId="168" fontId="68" fillId="2" borderId="33" xfId="561" applyNumberFormat="1" applyFont="1" applyFill="1" applyBorder="1" applyAlignment="1">
      <alignment horizontal="left" vertical="center" wrapText="1"/>
    </xf>
    <xf numFmtId="0" fontId="70" fillId="0" borderId="0" xfId="0" applyFont="1"/>
    <xf numFmtId="4" fontId="70" fillId="0" borderId="0" xfId="0" applyNumberFormat="1" applyFont="1"/>
    <xf numFmtId="0" fontId="70" fillId="0" borderId="0" xfId="0" applyFont="1" applyAlignment="1">
      <alignment vertical="top" wrapText="1"/>
    </xf>
    <xf numFmtId="0" fontId="71" fillId="0" borderId="0" xfId="0" applyFont="1"/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61" fillId="34" borderId="6" xfId="1" applyFont="1" applyFill="1" applyBorder="1" applyAlignment="1">
      <alignment horizontal="right" wrapText="1"/>
    </xf>
    <xf numFmtId="0" fontId="61" fillId="34" borderId="7" xfId="1" applyFont="1" applyFill="1" applyBorder="1" applyAlignment="1">
      <alignment horizontal="right" wrapText="1"/>
    </xf>
    <xf numFmtId="0" fontId="61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64" fillId="0" borderId="41" xfId="562" applyFont="1" applyBorder="1" applyAlignment="1">
      <alignment horizontal="left" vertical="center" wrapText="1"/>
    </xf>
    <xf numFmtId="0" fontId="64" fillId="0" borderId="3" xfId="562" applyFont="1" applyBorder="1" applyAlignment="1">
      <alignment horizontal="left" vertical="center" wrapText="1"/>
    </xf>
    <xf numFmtId="0" fontId="63" fillId="0" borderId="44" xfId="562" applyFont="1" applyBorder="1" applyAlignment="1">
      <alignment horizontal="left" vertical="center" wrapText="1"/>
    </xf>
    <xf numFmtId="0" fontId="63" fillId="0" borderId="32" xfId="562" applyFont="1" applyBorder="1" applyAlignment="1">
      <alignment horizontal="left" vertical="center" wrapText="1"/>
    </xf>
    <xf numFmtId="0" fontId="66" fillId="0" borderId="45" xfId="561" applyFont="1" applyBorder="1" applyAlignment="1">
      <alignment horizontal="center" vertical="center" wrapText="1"/>
    </xf>
    <xf numFmtId="0" fontId="66" fillId="0" borderId="46" xfId="561" applyFont="1" applyBorder="1" applyAlignment="1">
      <alignment horizontal="center" vertical="center" wrapText="1"/>
    </xf>
    <xf numFmtId="0" fontId="66" fillId="0" borderId="47" xfId="561" applyFont="1" applyBorder="1" applyAlignment="1">
      <alignment horizontal="center" vertical="center" wrapText="1"/>
    </xf>
    <xf numFmtId="0" fontId="64" fillId="0" borderId="30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6" fillId="0" borderId="37" xfId="561" applyFont="1" applyBorder="1" applyAlignment="1">
      <alignment horizontal="center" vertical="center" wrapText="1"/>
    </xf>
    <xf numFmtId="0" fontId="66" fillId="0" borderId="38" xfId="561" applyFont="1" applyBorder="1" applyAlignment="1">
      <alignment horizontal="center" vertical="center" wrapText="1"/>
    </xf>
    <xf numFmtId="0" fontId="66" fillId="0" borderId="34" xfId="561" applyFont="1" applyBorder="1" applyAlignment="1">
      <alignment horizontal="center" vertical="center" wrapText="1"/>
    </xf>
    <xf numFmtId="0" fontId="71" fillId="0" borderId="0" xfId="0" applyFont="1" applyAlignment="1">
      <alignment horizontal="center" vertical="top" wrapText="1"/>
    </xf>
    <xf numFmtId="0" fontId="59" fillId="0" borderId="0" xfId="562" applyFont="1" applyBorder="1" applyAlignment="1">
      <alignment horizontal="left"/>
    </xf>
    <xf numFmtId="0" fontId="70" fillId="2" borderId="37" xfId="561" applyFont="1" applyFill="1" applyBorder="1" applyAlignment="1">
      <alignment horizontal="left" vertical="center" wrapText="1"/>
    </xf>
    <xf numFmtId="0" fontId="70" fillId="2" borderId="38" xfId="561" applyFont="1" applyFill="1" applyBorder="1" applyAlignment="1">
      <alignment horizontal="left" vertical="center" wrapText="1"/>
    </xf>
    <xf numFmtId="0" fontId="70" fillId="2" borderId="43" xfId="561" applyFont="1" applyFill="1" applyBorder="1" applyAlignment="1">
      <alignment horizontal="left" vertical="center" wrapText="1"/>
    </xf>
    <xf numFmtId="0" fontId="68" fillId="2" borderId="37" xfId="561" applyFont="1" applyFill="1" applyBorder="1" applyAlignment="1">
      <alignment horizontal="left" vertical="center" wrapText="1"/>
    </xf>
    <xf numFmtId="0" fontId="68" fillId="2" borderId="38" xfId="561" applyFont="1" applyFill="1" applyBorder="1" applyAlignment="1">
      <alignment horizontal="left" vertical="center" wrapText="1"/>
    </xf>
    <xf numFmtId="0" fontId="68" fillId="2" borderId="43" xfId="561" applyFont="1" applyFill="1" applyBorder="1" applyAlignment="1">
      <alignment horizontal="left" vertical="center" wrapText="1"/>
    </xf>
    <xf numFmtId="0" fontId="66" fillId="0" borderId="25" xfId="561" applyFont="1" applyBorder="1" applyAlignment="1">
      <alignment horizontal="left" vertical="center" wrapText="1"/>
    </xf>
    <xf numFmtId="0" fontId="66" fillId="0" borderId="2" xfId="561" applyFont="1" applyBorder="1" applyAlignment="1">
      <alignment horizontal="left" vertical="center" wrapText="1"/>
    </xf>
    <xf numFmtId="0" fontId="64" fillId="0" borderId="41" xfId="561" applyFont="1" applyBorder="1" applyAlignment="1">
      <alignment horizontal="left" vertical="center" wrapText="1"/>
    </xf>
    <xf numFmtId="0" fontId="64" fillId="0" borderId="3" xfId="561" applyFont="1" applyBorder="1" applyAlignment="1">
      <alignment horizontal="left" vertical="center" wrapText="1"/>
    </xf>
    <xf numFmtId="0" fontId="68" fillId="2" borderId="44" xfId="561" applyFont="1" applyFill="1" applyBorder="1" applyAlignment="1">
      <alignment horizontal="left" vertical="center" wrapText="1"/>
    </xf>
    <xf numFmtId="0" fontId="68" fillId="2" borderId="32" xfId="561" applyFont="1" applyFill="1" applyBorder="1" applyAlignment="1">
      <alignment horizontal="left" vertical="center" wrapText="1"/>
    </xf>
    <xf numFmtId="49" fontId="65" fillId="0" borderId="22" xfId="475" applyNumberFormat="1" applyFont="1" applyBorder="1" applyAlignment="1">
      <alignment horizontal="left" vertical="center" wrapText="1"/>
    </xf>
    <xf numFmtId="49" fontId="65" fillId="0" borderId="23" xfId="475" applyNumberFormat="1" applyFont="1" applyBorder="1" applyAlignment="1">
      <alignment horizontal="left" vertical="center" wrapText="1"/>
    </xf>
    <xf numFmtId="49" fontId="65" fillId="0" borderId="24" xfId="475" applyNumberFormat="1" applyFont="1" applyBorder="1" applyAlignment="1">
      <alignment horizontal="left" vertical="center" wrapText="1"/>
    </xf>
    <xf numFmtId="0" fontId="65" fillId="0" borderId="35" xfId="562" applyFont="1" applyBorder="1" applyAlignment="1">
      <alignment horizontal="left" vertical="center" wrapText="1"/>
    </xf>
    <xf numFmtId="0" fontId="65" fillId="0" borderId="4" xfId="562" applyFont="1" applyBorder="1" applyAlignment="1">
      <alignment horizontal="left" vertical="center" wrapText="1"/>
    </xf>
    <xf numFmtId="49" fontId="65" fillId="0" borderId="37" xfId="475" applyNumberFormat="1" applyFont="1" applyBorder="1" applyAlignment="1">
      <alignment horizontal="left" vertical="center" wrapText="1"/>
    </xf>
    <xf numFmtId="49" fontId="65" fillId="0" borderId="43" xfId="475" applyNumberFormat="1" applyFont="1" applyBorder="1" applyAlignment="1">
      <alignment horizontal="left" vertical="center" wrapText="1"/>
    </xf>
    <xf numFmtId="0" fontId="59" fillId="2" borderId="0" xfId="562" applyFont="1" applyFill="1" applyBorder="1" applyAlignment="1">
      <alignment horizontal="center" wrapText="1"/>
    </xf>
    <xf numFmtId="0" fontId="65" fillId="0" borderId="37" xfId="562" applyFont="1" applyBorder="1" applyAlignment="1">
      <alignment horizontal="center" vertical="center" wrapText="1"/>
    </xf>
    <xf numFmtId="0" fontId="65" fillId="0" borderId="38" xfId="562" applyFont="1" applyBorder="1" applyAlignment="1">
      <alignment horizontal="center" vertical="center" wrapText="1"/>
    </xf>
    <xf numFmtId="0" fontId="65" fillId="0" borderId="34" xfId="562" applyFont="1" applyBorder="1" applyAlignment="1">
      <alignment horizontal="center" vertical="center" wrapText="1"/>
    </xf>
    <xf numFmtId="0" fontId="69" fillId="0" borderId="2" xfId="740" applyFont="1" applyBorder="1" applyAlignment="1">
      <alignment horizontal="center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63" t="s">
        <v>58</v>
      </c>
      <c r="B3" s="163"/>
      <c r="C3" s="163"/>
      <c r="D3" s="163"/>
      <c r="E3" s="163"/>
      <c r="F3" s="163"/>
      <c r="G3" s="163"/>
      <c r="H3" s="163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64" t="s">
        <v>1</v>
      </c>
      <c r="B9" s="165" t="s">
        <v>2</v>
      </c>
      <c r="C9" s="164" t="s">
        <v>3</v>
      </c>
      <c r="D9" s="166" t="s">
        <v>78</v>
      </c>
      <c r="E9" s="166"/>
      <c r="F9" s="166"/>
      <c r="G9" s="166"/>
      <c r="H9" s="164" t="s">
        <v>79</v>
      </c>
    </row>
    <row r="10" spans="1:8" ht="12.75" customHeight="1" x14ac:dyDescent="0.2">
      <c r="A10" s="164"/>
      <c r="B10" s="165"/>
      <c r="C10" s="164"/>
      <c r="D10" s="164" t="s">
        <v>4</v>
      </c>
      <c r="E10" s="167" t="s">
        <v>5</v>
      </c>
      <c r="F10" s="164" t="s">
        <v>6</v>
      </c>
      <c r="G10" s="164" t="s">
        <v>7</v>
      </c>
      <c r="H10" s="164"/>
    </row>
    <row r="11" spans="1:8" x14ac:dyDescent="0.2">
      <c r="A11" s="164"/>
      <c r="B11" s="165"/>
      <c r="C11" s="164"/>
      <c r="D11" s="164"/>
      <c r="E11" s="168"/>
      <c r="F11" s="164"/>
      <c r="G11" s="164"/>
      <c r="H11" s="164"/>
    </row>
    <row r="12" spans="1:8" x14ac:dyDescent="0.2">
      <c r="A12" s="164"/>
      <c r="B12" s="165"/>
      <c r="C12" s="164"/>
      <c r="D12" s="164"/>
      <c r="E12" s="169"/>
      <c r="F12" s="164"/>
      <c r="G12" s="164"/>
      <c r="H12" s="164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9" t="s">
        <v>8</v>
      </c>
      <c r="B14" s="140"/>
      <c r="C14" s="140"/>
      <c r="D14" s="140"/>
      <c r="E14" s="140"/>
      <c r="F14" s="140"/>
      <c r="G14" s="140"/>
      <c r="H14" s="140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9" t="s">
        <v>12</v>
      </c>
      <c r="B17" s="140"/>
      <c r="C17" s="140"/>
      <c r="D17" s="140"/>
      <c r="E17" s="140"/>
      <c r="F17" s="140"/>
      <c r="G17" s="140"/>
      <c r="H17" s="140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9" t="s">
        <v>14</v>
      </c>
      <c r="B19" s="140"/>
      <c r="C19" s="140"/>
      <c r="D19" s="140"/>
      <c r="E19" s="140"/>
      <c r="F19" s="140"/>
      <c r="G19" s="140"/>
      <c r="H19" s="140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9" t="s">
        <v>16</v>
      </c>
      <c r="B21" s="140"/>
      <c r="C21" s="140"/>
      <c r="D21" s="140"/>
      <c r="E21" s="140"/>
      <c r="F21" s="140"/>
      <c r="G21" s="140"/>
      <c r="H21" s="140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9" t="s">
        <v>18</v>
      </c>
      <c r="B23" s="140"/>
      <c r="C23" s="140"/>
      <c r="D23" s="140"/>
      <c r="E23" s="140"/>
      <c r="F23" s="140"/>
      <c r="G23" s="140"/>
      <c r="H23" s="140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9" t="s">
        <v>21</v>
      </c>
      <c r="B26" s="140"/>
      <c r="C26" s="140"/>
      <c r="D26" s="140"/>
      <c r="E26" s="140"/>
      <c r="F26" s="140"/>
      <c r="G26" s="140"/>
      <c r="H26" s="140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9" t="s">
        <v>24</v>
      </c>
      <c r="B29" s="140"/>
      <c r="C29" s="140"/>
      <c r="D29" s="140"/>
      <c r="E29" s="140"/>
      <c r="F29" s="140"/>
      <c r="G29" s="140"/>
      <c r="H29" s="140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9" t="s">
        <v>32</v>
      </c>
      <c r="B35" s="140"/>
      <c r="C35" s="140"/>
      <c r="D35" s="140"/>
      <c r="E35" s="140"/>
      <c r="F35" s="140"/>
      <c r="G35" s="140"/>
      <c r="H35" s="140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9" t="s">
        <v>35</v>
      </c>
      <c r="B38" s="140"/>
      <c r="C38" s="140"/>
      <c r="D38" s="140"/>
      <c r="E38" s="140"/>
      <c r="F38" s="140"/>
      <c r="G38" s="140"/>
      <c r="H38" s="140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9" t="s">
        <v>38</v>
      </c>
      <c r="B42" s="140"/>
      <c r="C42" s="140"/>
      <c r="D42" s="140"/>
      <c r="E42" s="140"/>
      <c r="F42" s="140"/>
      <c r="G42" s="140"/>
      <c r="H42" s="140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9" t="s">
        <v>42</v>
      </c>
      <c r="B45" s="140"/>
      <c r="C45" s="140"/>
      <c r="D45" s="140"/>
      <c r="E45" s="140"/>
      <c r="F45" s="140"/>
      <c r="G45" s="140"/>
      <c r="H45" s="140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50">
        <v>10</v>
      </c>
      <c r="B49" s="153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56"/>
      <c r="R49" s="156"/>
    </row>
    <row r="50" spans="1:18" s="30" customFormat="1" x14ac:dyDescent="0.2">
      <c r="A50" s="151"/>
      <c r="B50" s="154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56"/>
      <c r="R50" s="156"/>
    </row>
    <row r="51" spans="1:18" s="30" customFormat="1" x14ac:dyDescent="0.2">
      <c r="A51" s="151"/>
      <c r="B51" s="154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56"/>
      <c r="R51" s="156"/>
    </row>
    <row r="52" spans="1:18" s="30" customFormat="1" x14ac:dyDescent="0.2">
      <c r="A52" s="151"/>
      <c r="B52" s="154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56"/>
      <c r="R52" s="156"/>
    </row>
    <row r="53" spans="1:18" s="30" customFormat="1" x14ac:dyDescent="0.2">
      <c r="A53" s="152"/>
      <c r="B53" s="155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56"/>
      <c r="R53" s="156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4" t="s">
        <v>73</v>
      </c>
      <c r="B55" s="145"/>
      <c r="C55" s="146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7" t="s">
        <v>74</v>
      </c>
      <c r="B56" s="148"/>
      <c r="C56" s="149"/>
      <c r="D56" s="37"/>
      <c r="E56" s="37"/>
      <c r="F56" s="37"/>
      <c r="G56" s="37"/>
      <c r="H56" s="38"/>
    </row>
    <row r="57" spans="1:18" x14ac:dyDescent="0.2">
      <c r="A57" s="147" t="s">
        <v>75</v>
      </c>
      <c r="B57" s="148"/>
      <c r="C57" s="149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57" t="s">
        <v>59</v>
      </c>
      <c r="B58" s="158"/>
      <c r="C58" s="158"/>
      <c r="D58" s="158"/>
      <c r="E58" s="158"/>
      <c r="F58" s="158"/>
      <c r="G58" s="158"/>
      <c r="H58" s="159"/>
    </row>
    <row r="59" spans="1:18" x14ac:dyDescent="0.2">
      <c r="A59" s="56" t="s">
        <v>66</v>
      </c>
      <c r="B59" s="56">
        <v>2019</v>
      </c>
      <c r="C59" s="39" t="s">
        <v>67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68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60</v>
      </c>
      <c r="B61" s="56">
        <v>2021</v>
      </c>
      <c r="C61" s="39" t="s">
        <v>69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61</v>
      </c>
      <c r="B62" s="56">
        <v>2022</v>
      </c>
      <c r="C62" s="39" t="s">
        <v>70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62</v>
      </c>
      <c r="B63" s="56">
        <v>2023</v>
      </c>
      <c r="C63" s="39" t="s">
        <v>68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71</v>
      </c>
      <c r="B64" s="56">
        <v>2024</v>
      </c>
      <c r="C64" s="39" t="s">
        <v>68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60" t="s">
        <v>51</v>
      </c>
      <c r="B65" s="161"/>
      <c r="C65" s="162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41" t="s">
        <v>63</v>
      </c>
      <c r="B66" s="142"/>
      <c r="C66" s="143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zoomScaleNormal="100" workbookViewId="0">
      <selection activeCell="J6" sqref="J6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5" style="89" customWidth="1"/>
    <col min="7" max="16384" width="9.140625" style="41"/>
  </cols>
  <sheetData>
    <row r="1" spans="1:6" s="42" customFormat="1" ht="11.25" x14ac:dyDescent="0.2">
      <c r="A1" s="63"/>
      <c r="B1" s="63"/>
      <c r="C1" s="63"/>
      <c r="D1" s="63"/>
      <c r="E1" s="63"/>
      <c r="F1" s="87"/>
    </row>
    <row r="2" spans="1:6" s="42" customFormat="1" ht="11.25" x14ac:dyDescent="0.2">
      <c r="A2" s="63"/>
      <c r="B2" s="63"/>
      <c r="C2" s="63"/>
      <c r="D2" s="63"/>
      <c r="E2" s="63"/>
      <c r="F2" s="87"/>
    </row>
    <row r="3" spans="1:6" s="43" customFormat="1" ht="11.25" customHeight="1" x14ac:dyDescent="0.25">
      <c r="A3" s="185"/>
      <c r="B3" s="185"/>
      <c r="C3" s="185"/>
      <c r="D3" s="185"/>
      <c r="E3" s="185"/>
      <c r="F3" s="185"/>
    </row>
    <row r="4" spans="1:6" s="44" customFormat="1" ht="38.25" customHeight="1" x14ac:dyDescent="0.25">
      <c r="A4" s="205" t="s">
        <v>118</v>
      </c>
      <c r="B4" s="205"/>
      <c r="C4" s="205"/>
      <c r="D4" s="205"/>
      <c r="E4" s="205"/>
      <c r="F4" s="205"/>
    </row>
    <row r="5" spans="1:6" s="46" customFormat="1" ht="13.5" customHeight="1" thickBot="1" x14ac:dyDescent="0.25">
      <c r="A5" s="45"/>
      <c r="B5" s="45"/>
      <c r="C5" s="45"/>
      <c r="D5" s="45"/>
      <c r="E5" s="45"/>
      <c r="F5" s="88"/>
    </row>
    <row r="6" spans="1:6" ht="45.75" customHeight="1" thickBot="1" x14ac:dyDescent="0.25">
      <c r="A6" s="90" t="s">
        <v>53</v>
      </c>
      <c r="B6" s="91" t="s">
        <v>54</v>
      </c>
      <c r="C6" s="91" t="s">
        <v>55</v>
      </c>
      <c r="D6" s="91" t="s">
        <v>83</v>
      </c>
      <c r="E6" s="91" t="s">
        <v>56</v>
      </c>
      <c r="F6" s="92" t="s">
        <v>84</v>
      </c>
    </row>
    <row r="7" spans="1:6" s="62" customFormat="1" ht="30.75" customHeight="1" thickBot="1" x14ac:dyDescent="0.3">
      <c r="A7" s="111">
        <v>1</v>
      </c>
      <c r="B7" s="112" t="s">
        <v>104</v>
      </c>
      <c r="C7" s="107" t="s">
        <v>102</v>
      </c>
      <c r="D7" s="108">
        <f>'Интерполяция '!G4</f>
        <v>427.20000000000005</v>
      </c>
      <c r="E7" s="109">
        <v>0.15</v>
      </c>
      <c r="F7" s="110">
        <f>D7*E7</f>
        <v>64.08</v>
      </c>
    </row>
    <row r="8" spans="1:6" s="47" customFormat="1" ht="13.5" customHeight="1" thickBot="1" x14ac:dyDescent="0.25">
      <c r="A8" s="203" t="s">
        <v>98</v>
      </c>
      <c r="B8" s="204"/>
      <c r="C8" s="103"/>
      <c r="D8" s="104"/>
      <c r="E8" s="105"/>
      <c r="F8" s="106">
        <f>SUM(F7:F7)</f>
        <v>64.08</v>
      </c>
    </row>
    <row r="9" spans="1:6" s="62" customFormat="1" x14ac:dyDescent="0.25">
      <c r="A9" s="198" t="s">
        <v>85</v>
      </c>
      <c r="B9" s="199"/>
      <c r="C9" s="199"/>
      <c r="D9" s="199"/>
      <c r="E9" s="199"/>
      <c r="F9" s="200"/>
    </row>
    <row r="10" spans="1:6" s="62" customFormat="1" ht="25.5" x14ac:dyDescent="0.25">
      <c r="A10" s="65"/>
      <c r="B10" s="64" t="s">
        <v>82</v>
      </c>
      <c r="C10" s="66" t="s">
        <v>81</v>
      </c>
      <c r="D10" s="67">
        <f>F8</f>
        <v>64.08</v>
      </c>
      <c r="E10" s="85">
        <v>0.09</v>
      </c>
      <c r="F10" s="68">
        <f>D10*E10</f>
        <v>5.7671999999999999</v>
      </c>
    </row>
    <row r="11" spans="1:6" s="62" customFormat="1" x14ac:dyDescent="0.25">
      <c r="A11" s="65"/>
      <c r="B11" s="64" t="s">
        <v>91</v>
      </c>
      <c r="C11" s="66" t="s">
        <v>92</v>
      </c>
      <c r="D11" s="67">
        <f>F8</f>
        <v>64.08</v>
      </c>
      <c r="E11" s="85">
        <v>1.4999999999999999E-2</v>
      </c>
      <c r="F11" s="68">
        <f t="shared" ref="F11:F18" si="0">D11*E11</f>
        <v>0.96119999999999994</v>
      </c>
    </row>
    <row r="12" spans="1:6" s="62" customFormat="1" ht="25.5" x14ac:dyDescent="0.25">
      <c r="A12" s="65"/>
      <c r="B12" s="64" t="s">
        <v>93</v>
      </c>
      <c r="C12" s="66" t="s">
        <v>92</v>
      </c>
      <c r="D12" s="67">
        <f>F8</f>
        <v>64.08</v>
      </c>
      <c r="E12" s="85">
        <v>3.9E-2</v>
      </c>
      <c r="F12" s="68">
        <f>D12*E12</f>
        <v>2.49912</v>
      </c>
    </row>
    <row r="13" spans="1:6" s="62" customFormat="1" x14ac:dyDescent="0.25">
      <c r="A13" s="65"/>
      <c r="B13" s="64" t="s">
        <v>125</v>
      </c>
      <c r="C13" s="66" t="s">
        <v>92</v>
      </c>
      <c r="D13" s="67">
        <f>F8</f>
        <v>64.08</v>
      </c>
      <c r="E13" s="85">
        <v>0.06</v>
      </c>
      <c r="F13" s="68">
        <f t="shared" si="0"/>
        <v>3.8447999999999998</v>
      </c>
    </row>
    <row r="14" spans="1:6" s="62" customFormat="1" x14ac:dyDescent="0.25">
      <c r="A14" s="65"/>
      <c r="B14" s="64" t="s">
        <v>126</v>
      </c>
      <c r="C14" s="66" t="s">
        <v>92</v>
      </c>
      <c r="D14" s="67">
        <f>F8</f>
        <v>64.08</v>
      </c>
      <c r="E14" s="85">
        <v>0.04</v>
      </c>
      <c r="F14" s="68">
        <f t="shared" si="0"/>
        <v>2.5632000000000001</v>
      </c>
    </row>
    <row r="15" spans="1:6" s="62" customFormat="1" x14ac:dyDescent="0.25">
      <c r="A15" s="65"/>
      <c r="B15" s="64" t="s">
        <v>94</v>
      </c>
      <c r="C15" s="66" t="s">
        <v>92</v>
      </c>
      <c r="D15" s="67">
        <f>F8</f>
        <v>64.08</v>
      </c>
      <c r="E15" s="85">
        <v>7.9500000000000001E-2</v>
      </c>
      <c r="F15" s="68">
        <f t="shared" si="0"/>
        <v>5.09436</v>
      </c>
    </row>
    <row r="16" spans="1:6" s="62" customFormat="1" x14ac:dyDescent="0.25">
      <c r="A16" s="97"/>
      <c r="B16" s="98" t="s">
        <v>57</v>
      </c>
      <c r="C16" s="99" t="s">
        <v>92</v>
      </c>
      <c r="D16" s="100">
        <f>F8</f>
        <v>64.08</v>
      </c>
      <c r="E16" s="101">
        <v>0.03</v>
      </c>
      <c r="F16" s="102">
        <f t="shared" si="0"/>
        <v>1.9223999999999999</v>
      </c>
    </row>
    <row r="17" spans="1:6" s="62" customFormat="1" x14ac:dyDescent="0.25">
      <c r="A17" s="97"/>
      <c r="B17" s="98" t="s">
        <v>96</v>
      </c>
      <c r="C17" s="99" t="s">
        <v>95</v>
      </c>
      <c r="D17" s="100">
        <f>F8</f>
        <v>64.08</v>
      </c>
      <c r="E17" s="101">
        <v>2.1999999999999999E-2</v>
      </c>
      <c r="F17" s="102">
        <f t="shared" si="0"/>
        <v>1.4097599999999999</v>
      </c>
    </row>
    <row r="18" spans="1:6" s="62" customFormat="1" ht="39" thickBot="1" x14ac:dyDescent="0.3">
      <c r="A18" s="73"/>
      <c r="B18" s="74" t="s">
        <v>97</v>
      </c>
      <c r="C18" s="75" t="s">
        <v>95</v>
      </c>
      <c r="D18" s="76">
        <f>F8</f>
        <v>64.08</v>
      </c>
      <c r="E18" s="86">
        <v>0</v>
      </c>
      <c r="F18" s="77">
        <f t="shared" si="0"/>
        <v>0</v>
      </c>
    </row>
    <row r="19" spans="1:6" s="47" customFormat="1" ht="13.5" customHeight="1" thickBot="1" x14ac:dyDescent="0.25">
      <c r="A19" s="201" t="s">
        <v>86</v>
      </c>
      <c r="B19" s="202"/>
      <c r="C19" s="202"/>
      <c r="D19" s="202"/>
      <c r="E19" s="202"/>
      <c r="F19" s="78">
        <f>SUM(F10:F18,F8)</f>
        <v>88.142039999999994</v>
      </c>
    </row>
    <row r="20" spans="1:6" s="47" customFormat="1" ht="13.5" customHeight="1" thickBot="1" x14ac:dyDescent="0.25">
      <c r="A20" s="206" t="s">
        <v>90</v>
      </c>
      <c r="B20" s="207"/>
      <c r="C20" s="207"/>
      <c r="D20" s="207"/>
      <c r="E20" s="207"/>
      <c r="F20" s="208"/>
    </row>
    <row r="21" spans="1:6" s="47" customFormat="1" ht="13.5" customHeight="1" x14ac:dyDescent="0.2">
      <c r="A21" s="179" t="s">
        <v>87</v>
      </c>
      <c r="B21" s="180"/>
      <c r="C21" s="180"/>
      <c r="D21" s="180"/>
      <c r="E21" s="79">
        <v>0.82499999999999996</v>
      </c>
      <c r="F21" s="72">
        <f>F19*E21</f>
        <v>72.717182999999991</v>
      </c>
    </row>
    <row r="22" spans="1:6" s="47" customFormat="1" ht="13.5" customHeight="1" x14ac:dyDescent="0.2">
      <c r="A22" s="170" t="s">
        <v>88</v>
      </c>
      <c r="B22" s="171"/>
      <c r="C22" s="171"/>
      <c r="D22" s="171"/>
      <c r="E22" s="70">
        <v>0</v>
      </c>
      <c r="F22" s="69">
        <f>F19*E22</f>
        <v>0</v>
      </c>
    </row>
    <row r="23" spans="1:6" s="47" customFormat="1" ht="13.5" customHeight="1" x14ac:dyDescent="0.2">
      <c r="A23" s="170" t="s">
        <v>89</v>
      </c>
      <c r="B23" s="171"/>
      <c r="C23" s="171"/>
      <c r="D23" s="171"/>
      <c r="E23" s="70">
        <v>5.0000000000000001E-3</v>
      </c>
      <c r="F23" s="69">
        <f>F19*E23</f>
        <v>0.4407102</v>
      </c>
    </row>
    <row r="24" spans="1:6" s="47" customFormat="1" ht="13.5" customHeight="1" thickBot="1" x14ac:dyDescent="0.25">
      <c r="A24" s="170" t="s">
        <v>99</v>
      </c>
      <c r="B24" s="171"/>
      <c r="C24" s="171"/>
      <c r="D24" s="171"/>
      <c r="E24" s="71">
        <f>0.17</f>
        <v>0.17</v>
      </c>
      <c r="F24" s="69">
        <f>F19*E24</f>
        <v>14.9841468</v>
      </c>
    </row>
    <row r="25" spans="1:6" s="47" customFormat="1" ht="13.5" customHeight="1" thickBot="1" x14ac:dyDescent="0.25">
      <c r="A25" s="181" t="s">
        <v>119</v>
      </c>
      <c r="B25" s="182"/>
      <c r="C25" s="182"/>
      <c r="D25" s="182"/>
      <c r="E25" s="182"/>
      <c r="F25" s="183"/>
    </row>
    <row r="26" spans="1:6" s="47" customFormat="1" ht="13.5" customHeight="1" x14ac:dyDescent="0.2">
      <c r="A26" s="179" t="s">
        <v>87</v>
      </c>
      <c r="B26" s="180"/>
      <c r="C26" s="180"/>
      <c r="D26" s="180"/>
      <c r="E26" s="80">
        <v>7.67</v>
      </c>
      <c r="F26" s="113">
        <f>F21*E26</f>
        <v>557.74079360999997</v>
      </c>
    </row>
    <row r="27" spans="1:6" s="47" customFormat="1" ht="13.5" customHeight="1" x14ac:dyDescent="0.2">
      <c r="A27" s="170" t="s">
        <v>88</v>
      </c>
      <c r="B27" s="171"/>
      <c r="C27" s="171"/>
      <c r="D27" s="171"/>
      <c r="E27" s="71">
        <v>5.19</v>
      </c>
      <c r="F27" s="114">
        <f>F22*E27</f>
        <v>0</v>
      </c>
    </row>
    <row r="28" spans="1:6" s="47" customFormat="1" ht="13.5" customHeight="1" x14ac:dyDescent="0.2">
      <c r="A28" s="170" t="s">
        <v>89</v>
      </c>
      <c r="B28" s="171"/>
      <c r="C28" s="171"/>
      <c r="D28" s="171"/>
      <c r="E28" s="71">
        <v>27.67</v>
      </c>
      <c r="F28" s="114">
        <f>F23*E28</f>
        <v>12.194451234000001</v>
      </c>
    </row>
    <row r="29" spans="1:6" s="47" customFormat="1" ht="13.5" customHeight="1" thickBot="1" x14ac:dyDescent="0.25">
      <c r="A29" s="172" t="s">
        <v>99</v>
      </c>
      <c r="B29" s="173"/>
      <c r="C29" s="173"/>
      <c r="D29" s="173"/>
      <c r="E29" s="115">
        <v>10.26</v>
      </c>
      <c r="F29" s="116">
        <f>F24*E29</f>
        <v>153.73734616799999</v>
      </c>
    </row>
    <row r="30" spans="1:6" s="47" customFormat="1" ht="13.5" customHeight="1" thickBot="1" x14ac:dyDescent="0.25">
      <c r="A30" s="174" t="s">
        <v>120</v>
      </c>
      <c r="B30" s="175"/>
      <c r="C30" s="175"/>
      <c r="D30" s="175"/>
      <c r="E30" s="175"/>
      <c r="F30" s="117">
        <f>SUM(F26:F29)</f>
        <v>723.67259101199988</v>
      </c>
    </row>
    <row r="31" spans="1:6" s="81" customFormat="1" ht="13.5" customHeight="1" x14ac:dyDescent="0.2">
      <c r="A31" s="93"/>
      <c r="B31" s="94" t="s">
        <v>100</v>
      </c>
      <c r="C31" s="95" t="s">
        <v>92</v>
      </c>
      <c r="D31" s="118" t="s">
        <v>127</v>
      </c>
      <c r="E31" s="119">
        <v>0.06</v>
      </c>
      <c r="F31" s="96">
        <f>F30*E31</f>
        <v>43.420355460719989</v>
      </c>
    </row>
    <row r="32" spans="1:6" s="47" customFormat="1" ht="42.75" customHeight="1" thickBot="1" x14ac:dyDescent="0.25">
      <c r="A32" s="73"/>
      <c r="B32" s="74" t="s">
        <v>101</v>
      </c>
      <c r="C32" s="75" t="s">
        <v>124</v>
      </c>
      <c r="D32" s="120" t="s">
        <v>103</v>
      </c>
      <c r="E32" s="86">
        <v>0.04</v>
      </c>
      <c r="F32" s="77">
        <f>F30*E32</f>
        <v>28.946903640479995</v>
      </c>
    </row>
    <row r="33" spans="1:6" s="47" customFormat="1" ht="27" customHeight="1" thickBot="1" x14ac:dyDescent="0.25">
      <c r="A33" s="176" t="s">
        <v>122</v>
      </c>
      <c r="B33" s="177"/>
      <c r="C33" s="177"/>
      <c r="D33" s="177"/>
      <c r="E33" s="177"/>
      <c r="F33" s="178"/>
    </row>
    <row r="34" spans="1:6" s="47" customFormat="1" ht="27" customHeight="1" x14ac:dyDescent="0.2">
      <c r="A34" s="179" t="s">
        <v>87</v>
      </c>
      <c r="B34" s="180"/>
      <c r="C34" s="180"/>
      <c r="D34" s="180"/>
      <c r="E34" s="83">
        <v>1.0509999999999999</v>
      </c>
      <c r="F34" s="72">
        <f>F26*E34</f>
        <v>586.18557408410993</v>
      </c>
    </row>
    <row r="35" spans="1:6" s="47" customFormat="1" ht="13.5" customHeight="1" x14ac:dyDescent="0.2">
      <c r="A35" s="170" t="s">
        <v>88</v>
      </c>
      <c r="B35" s="171"/>
      <c r="C35" s="171"/>
      <c r="D35" s="171"/>
      <c r="E35" s="84">
        <v>1.0509999999999999</v>
      </c>
      <c r="F35" s="69">
        <f>F27*E35</f>
        <v>0</v>
      </c>
    </row>
    <row r="36" spans="1:6" s="47" customFormat="1" ht="13.5" customHeight="1" x14ac:dyDescent="0.2">
      <c r="A36" s="170" t="s">
        <v>89</v>
      </c>
      <c r="B36" s="171"/>
      <c r="C36" s="171"/>
      <c r="D36" s="171"/>
      <c r="E36" s="84">
        <v>1.0509999999999999</v>
      </c>
      <c r="F36" s="69">
        <f>F28*E36</f>
        <v>12.816368246933999</v>
      </c>
    </row>
    <row r="37" spans="1:6" s="47" customFormat="1" ht="13.5" customHeight="1" x14ac:dyDescent="0.2">
      <c r="A37" s="170" t="s">
        <v>99</v>
      </c>
      <c r="B37" s="171"/>
      <c r="C37" s="171"/>
      <c r="D37" s="171"/>
      <c r="E37" s="84">
        <v>1.0509999999999999</v>
      </c>
      <c r="F37" s="69">
        <f>F29*E37</f>
        <v>161.57795082256797</v>
      </c>
    </row>
    <row r="38" spans="1:6" s="47" customFormat="1" ht="13.5" customHeight="1" x14ac:dyDescent="0.2">
      <c r="A38" s="192" t="s">
        <v>121</v>
      </c>
      <c r="B38" s="193"/>
      <c r="C38" s="193"/>
      <c r="D38" s="193"/>
      <c r="E38" s="193"/>
      <c r="F38" s="82">
        <f>SUM(F34:F37)</f>
        <v>760.57989315361192</v>
      </c>
    </row>
    <row r="39" spans="1:6" s="47" customFormat="1" ht="13.5" customHeight="1" thickBot="1" x14ac:dyDescent="0.25">
      <c r="A39" s="194" t="s">
        <v>77</v>
      </c>
      <c r="B39" s="195"/>
      <c r="C39" s="195"/>
      <c r="D39" s="195"/>
      <c r="E39" s="195"/>
      <c r="F39" s="121">
        <f>F38*0.2</f>
        <v>152.1159786307224</v>
      </c>
    </row>
    <row r="40" spans="1:6" s="47" customFormat="1" ht="13.5" customHeight="1" thickBot="1" x14ac:dyDescent="0.25">
      <c r="A40" s="196" t="s">
        <v>123</v>
      </c>
      <c r="B40" s="197"/>
      <c r="C40" s="197"/>
      <c r="D40" s="197"/>
      <c r="E40" s="197"/>
      <c r="F40" s="122">
        <f>SUM(F38:F39)</f>
        <v>912.69587178433426</v>
      </c>
    </row>
    <row r="41" spans="1:6" s="47" customFormat="1" ht="13.5" customHeight="1" x14ac:dyDescent="0.2">
      <c r="A41" s="93"/>
      <c r="B41" s="94" t="s">
        <v>100</v>
      </c>
      <c r="C41" s="95" t="s">
        <v>92</v>
      </c>
      <c r="D41" s="118" t="s">
        <v>127</v>
      </c>
      <c r="E41" s="119">
        <v>0.06</v>
      </c>
      <c r="F41" s="96">
        <f>F40*E41</f>
        <v>54.761752307060057</v>
      </c>
    </row>
    <row r="42" spans="1:6" s="48" customFormat="1" ht="36.75" customHeight="1" thickBot="1" x14ac:dyDescent="0.25">
      <c r="A42" s="73"/>
      <c r="B42" s="74" t="s">
        <v>101</v>
      </c>
      <c r="C42" s="75" t="s">
        <v>124</v>
      </c>
      <c r="D42" s="120" t="s">
        <v>103</v>
      </c>
      <c r="E42" s="86">
        <v>0.04</v>
      </c>
      <c r="F42" s="77">
        <f>F40*E42</f>
        <v>36.507834871373369</v>
      </c>
    </row>
    <row r="43" spans="1:6" s="49" customFormat="1" ht="13.5" customHeight="1" thickBot="1" x14ac:dyDescent="0.25">
      <c r="A43" s="186" t="s">
        <v>128</v>
      </c>
      <c r="B43" s="187"/>
      <c r="C43" s="187"/>
      <c r="D43" s="187"/>
      <c r="E43" s="188"/>
      <c r="F43" s="133">
        <f>F40-F42</f>
        <v>876.18803691296091</v>
      </c>
    </row>
    <row r="44" spans="1:6" s="49" customFormat="1" ht="13.5" customHeight="1" thickBot="1" x14ac:dyDescent="0.25">
      <c r="A44" s="186" t="s">
        <v>129</v>
      </c>
      <c r="B44" s="187"/>
      <c r="C44" s="187"/>
      <c r="D44" s="187"/>
      <c r="E44" s="188"/>
      <c r="F44" s="133">
        <f>F43/1.2</f>
        <v>730.15669742746741</v>
      </c>
    </row>
    <row r="45" spans="1:6" s="49" customFormat="1" ht="13.5" customHeight="1" thickBot="1" x14ac:dyDescent="0.25">
      <c r="A45" s="189" t="s">
        <v>130</v>
      </c>
      <c r="B45" s="190"/>
      <c r="C45" s="190"/>
      <c r="D45" s="190"/>
      <c r="E45" s="191"/>
      <c r="F45" s="134">
        <f>F44*1000</f>
        <v>730156.69742746744</v>
      </c>
    </row>
    <row r="46" spans="1:6" s="48" customFormat="1" ht="13.5" customHeight="1" x14ac:dyDescent="0.25">
      <c r="A46" s="41"/>
      <c r="B46" s="50"/>
      <c r="C46" s="50"/>
      <c r="D46" s="50"/>
      <c r="E46" s="50"/>
      <c r="F46" s="89"/>
    </row>
    <row r="47" spans="1:6" ht="15.75" x14ac:dyDescent="0.25">
      <c r="A47" s="135" t="s">
        <v>131</v>
      </c>
      <c r="B47" s="135"/>
      <c r="C47" s="135"/>
      <c r="D47" s="135"/>
      <c r="E47" s="136"/>
      <c r="F47" s="136"/>
    </row>
    <row r="48" spans="1:6" ht="15" x14ac:dyDescent="0.25">
      <c r="B48" s="50"/>
      <c r="C48" s="50"/>
      <c r="D48" s="50"/>
      <c r="E48" s="50"/>
    </row>
    <row r="49" spans="1:6" ht="15.75" x14ac:dyDescent="0.2">
      <c r="A49" s="184"/>
      <c r="B49" s="184"/>
      <c r="C49" s="184"/>
      <c r="D49" s="137"/>
      <c r="E49" s="137"/>
      <c r="F49" s="137"/>
    </row>
    <row r="50" spans="1:6" ht="15.75" x14ac:dyDescent="0.25">
      <c r="A50" s="138"/>
      <c r="B50" s="138"/>
      <c r="C50" s="138"/>
      <c r="D50" s="135"/>
      <c r="E50" s="136"/>
      <c r="F50" s="136"/>
    </row>
    <row r="51" spans="1:6" ht="15.75" x14ac:dyDescent="0.25">
      <c r="A51" s="184"/>
      <c r="B51" s="184"/>
      <c r="C51" s="184"/>
      <c r="D51" s="135"/>
      <c r="E51" s="136"/>
      <c r="F51" s="136"/>
    </row>
    <row r="52" spans="1:6" s="49" customFormat="1" ht="13.5" customHeight="1" x14ac:dyDescent="0.25">
      <c r="A52" s="41"/>
      <c r="B52" s="50"/>
      <c r="C52" s="50"/>
      <c r="D52" s="50"/>
      <c r="E52" s="50"/>
      <c r="F52" s="89"/>
    </row>
    <row r="54" spans="1:6" s="49" customFormat="1" ht="13.5" customHeight="1" x14ac:dyDescent="0.2">
      <c r="A54" s="41"/>
      <c r="B54" s="41"/>
      <c r="C54" s="41"/>
      <c r="D54" s="41"/>
      <c r="E54" s="41"/>
      <c r="F54" s="89"/>
    </row>
    <row r="55" spans="1:6" s="49" customFormat="1" ht="13.5" customHeight="1" x14ac:dyDescent="0.2">
      <c r="A55" s="41"/>
      <c r="B55" s="41"/>
      <c r="C55" s="41"/>
      <c r="D55" s="41"/>
      <c r="E55" s="41"/>
      <c r="F55" s="89"/>
    </row>
  </sheetData>
  <mergeCells count="29">
    <mergeCell ref="A51:C51"/>
    <mergeCell ref="A43:E43"/>
    <mergeCell ref="A44:E44"/>
    <mergeCell ref="A45:E45"/>
    <mergeCell ref="A49:C49"/>
    <mergeCell ref="A38:E38"/>
    <mergeCell ref="A39:E39"/>
    <mergeCell ref="A40:E40"/>
    <mergeCell ref="A3:F3"/>
    <mergeCell ref="A9:F9"/>
    <mergeCell ref="A19:E19"/>
    <mergeCell ref="A8:B8"/>
    <mergeCell ref="A4:F4"/>
    <mergeCell ref="A20:F20"/>
    <mergeCell ref="A21:D21"/>
    <mergeCell ref="A25:F25"/>
    <mergeCell ref="A22:D22"/>
    <mergeCell ref="A23:D23"/>
    <mergeCell ref="A24:D24"/>
    <mergeCell ref="A26:D26"/>
    <mergeCell ref="A27:D27"/>
    <mergeCell ref="A28:D28"/>
    <mergeCell ref="A29:D29"/>
    <mergeCell ref="A36:D36"/>
    <mergeCell ref="A37:D37"/>
    <mergeCell ref="A30:E30"/>
    <mergeCell ref="A33:F33"/>
    <mergeCell ref="A35:D35"/>
    <mergeCell ref="A34:D34"/>
  </mergeCells>
  <pageMargins left="0.70866141732283472" right="0.70866141732283472" top="0.74803149606299213" bottom="0.74803149606299213" header="0.31496062992125984" footer="0.31496062992125984"/>
  <pageSetup paperSize="9" scale="72" firstPageNumber="2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6" sqref="H6"/>
    </sheetView>
  </sheetViews>
  <sheetFormatPr defaultRowHeight="15" x14ac:dyDescent="0.25"/>
  <cols>
    <col min="2" max="2" width="37.7109375" customWidth="1"/>
    <col min="8" max="8" width="9.140625" customWidth="1"/>
  </cols>
  <sheetData>
    <row r="1" spans="1:8" ht="15.75" x14ac:dyDescent="0.25">
      <c r="A1" s="123"/>
      <c r="B1" s="124" t="s">
        <v>105</v>
      </c>
      <c r="C1" s="209" t="s">
        <v>106</v>
      </c>
      <c r="D1" s="209"/>
      <c r="E1" s="209"/>
      <c r="F1" s="209" t="s">
        <v>84</v>
      </c>
      <c r="G1" s="209"/>
      <c r="H1" s="209"/>
    </row>
    <row r="2" spans="1:8" ht="15.75" x14ac:dyDescent="0.25">
      <c r="A2" s="125" t="s">
        <v>107</v>
      </c>
      <c r="B2" s="126" t="s">
        <v>108</v>
      </c>
      <c r="C2" s="127" t="s">
        <v>109</v>
      </c>
      <c r="D2" s="127" t="s">
        <v>110</v>
      </c>
      <c r="E2" s="127" t="s">
        <v>111</v>
      </c>
      <c r="F2" s="127" t="s">
        <v>112</v>
      </c>
      <c r="G2" s="127" t="s">
        <v>113</v>
      </c>
      <c r="H2" s="127" t="s">
        <v>114</v>
      </c>
    </row>
    <row r="3" spans="1:8" ht="15.75" x14ac:dyDescent="0.25">
      <c r="A3" s="125">
        <v>1</v>
      </c>
      <c r="B3" s="128" t="s">
        <v>115</v>
      </c>
      <c r="C3" s="129">
        <v>0</v>
      </c>
      <c r="D3" s="129"/>
      <c r="E3" s="129"/>
      <c r="F3" s="129">
        <v>0</v>
      </c>
      <c r="G3" s="129"/>
      <c r="H3" s="129"/>
    </row>
    <row r="4" spans="1:8" ht="15.75" x14ac:dyDescent="0.25">
      <c r="A4" s="125">
        <v>2</v>
      </c>
      <c r="B4" s="128" t="s">
        <v>115</v>
      </c>
      <c r="C4" s="129"/>
      <c r="D4" s="130">
        <v>240</v>
      </c>
      <c r="E4" s="129"/>
      <c r="F4" s="129"/>
      <c r="G4" s="131">
        <f>F3+(D4-C3)/(E5-C3)*(H5-F3)/1</f>
        <v>427.20000000000005</v>
      </c>
      <c r="H4" s="129"/>
    </row>
    <row r="5" spans="1:8" ht="15.75" x14ac:dyDescent="0.25">
      <c r="A5" s="125">
        <v>3</v>
      </c>
      <c r="B5" s="128" t="s">
        <v>115</v>
      </c>
      <c r="C5" s="129"/>
      <c r="D5" s="129"/>
      <c r="E5" s="129">
        <v>150</v>
      </c>
      <c r="F5" s="129"/>
      <c r="G5" s="129"/>
      <c r="H5" s="129">
        <v>267</v>
      </c>
    </row>
    <row r="6" spans="1:8" ht="15.75" x14ac:dyDescent="0.25">
      <c r="A6" s="123"/>
      <c r="B6" s="132"/>
      <c r="C6" s="132"/>
      <c r="D6" s="132"/>
      <c r="E6" s="132"/>
      <c r="F6" s="132"/>
      <c r="G6" s="132"/>
      <c r="H6" s="132"/>
    </row>
    <row r="7" spans="1:8" ht="15.75" x14ac:dyDescent="0.25">
      <c r="A7" s="123"/>
      <c r="B7" s="132" t="s">
        <v>116</v>
      </c>
      <c r="C7" s="132"/>
      <c r="D7" s="132"/>
      <c r="E7" s="132"/>
      <c r="F7" s="132"/>
      <c r="G7" s="132"/>
      <c r="H7" s="132"/>
    </row>
    <row r="8" spans="1:8" ht="15.75" x14ac:dyDescent="0.25">
      <c r="A8" s="123"/>
      <c r="B8" s="132" t="s">
        <v>117</v>
      </c>
      <c r="C8" s="132"/>
      <c r="D8" s="132"/>
      <c r="E8" s="132"/>
      <c r="F8" s="132"/>
      <c r="G8" s="132"/>
      <c r="H8" s="132"/>
    </row>
  </sheetData>
  <mergeCells count="2">
    <mergeCell ref="C1:E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 </vt:lpstr>
      <vt:lpstr>МРСК</vt:lpstr>
      <vt:lpstr>Интерполяция 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2020-12-15T04:44:33Z</cp:lastPrinted>
  <dcterms:created xsi:type="dcterms:W3CDTF">2016-12-11T23:43:31Z</dcterms:created>
  <dcterms:modified xsi:type="dcterms:W3CDTF">2021-03-15T00:40:50Z</dcterms:modified>
</cp:coreProperties>
</file>