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работа по ГКПЗ 2021\ПО НОВОЙ ФОРМЕ\90301 А не МСП\ДоЗ\Приложение 1 Технические требования\Приложение к ТТ сметы\"/>
    </mc:Choice>
  </mc:AlternateContent>
  <bookViews>
    <workbookView xWindow="0" yWindow="0" windowWidth="28800" windowHeight="12300"/>
  </bookViews>
  <sheets>
    <sheet name="Т" sheetId="1" r:id="rId1"/>
    <sheet name="расчет 1" sheetId="3" r:id="rId2"/>
  </sheets>
  <externalReferences>
    <externalReference r:id="rId3"/>
    <externalReference r:id="rId4"/>
  </externalReferences>
  <definedNames>
    <definedName name="GS" localSheetId="1">#REF!</definedName>
    <definedName name="GS">#REF!</definedName>
    <definedName name="Language">[1]Финплан!$J$1</definedName>
    <definedName name="_xlnm.Print_Titles" localSheetId="0">Т!$13:$13</definedName>
    <definedName name="ИТ" localSheetId="1">[2]мсн!#REF!</definedName>
    <definedName name="ИТ">[2]мсн!#REF!</definedName>
    <definedName name="ллл" localSheetId="1">[2]мсн!#REF!</definedName>
    <definedName name="ллл">[2]мсн!#REF!</definedName>
    <definedName name="_xlnm.Print_Area" localSheetId="1">'расчет 1'!$A:$L</definedName>
    <definedName name="упр" localSheetId="1">[2]мсн!#REF!</definedName>
    <definedName name="упр">[2]мсн!#REF!</definedName>
    <definedName name="финансирование" localSheetId="1">#REF!</definedName>
    <definedName name="финансирование">#REF!</definedName>
    <definedName name="юж" localSheetId="1">#REF!</definedName>
    <definedName name="юж">#REF!</definedName>
  </definedNames>
  <calcPr calcId="162913"/>
</workbook>
</file>

<file path=xl/calcChain.xml><?xml version="1.0" encoding="utf-8"?>
<calcChain xmlns="http://schemas.openxmlformats.org/spreadsheetml/2006/main">
  <c r="G38" i="1" l="1"/>
  <c r="K14" i="3"/>
  <c r="M20" i="3"/>
  <c r="M19" i="3"/>
  <c r="M18" i="3"/>
  <c r="M17" i="3"/>
  <c r="M12" i="3"/>
  <c r="F19" i="3"/>
  <c r="F14" i="3"/>
  <c r="F18" i="3"/>
  <c r="F17" i="3"/>
  <c r="F13" i="3"/>
  <c r="F12" i="3"/>
  <c r="H42" i="1"/>
  <c r="H17" i="3" l="1"/>
  <c r="G19" i="3"/>
  <c r="K19" i="3" s="1"/>
  <c r="G18" i="3"/>
  <c r="K18" i="3" s="1"/>
  <c r="G17" i="3"/>
  <c r="K17" i="3" s="1"/>
  <c r="H19" i="3" l="1"/>
  <c r="K20" i="3"/>
  <c r="I17" i="3"/>
  <c r="I18" i="3"/>
  <c r="I19" i="3"/>
  <c r="J17" i="3"/>
  <c r="J18" i="3"/>
  <c r="J19" i="3"/>
  <c r="H18" i="3"/>
  <c r="L19" i="3" l="1"/>
  <c r="I20" i="3"/>
  <c r="F16" i="1" s="1"/>
  <c r="J20" i="3"/>
  <c r="L18" i="3"/>
  <c r="H20" i="3"/>
  <c r="E16" i="1" s="1"/>
  <c r="L17" i="3"/>
  <c r="L20" i="3" l="1"/>
  <c r="N19" i="3"/>
  <c r="N17" i="3"/>
  <c r="N18" i="3"/>
  <c r="N20" i="3" l="1"/>
  <c r="G14" i="3"/>
  <c r="E33" i="1"/>
  <c r="F33" i="1"/>
  <c r="G33" i="1"/>
  <c r="H14" i="3" l="1"/>
  <c r="I14" i="3"/>
  <c r="J14" i="3"/>
  <c r="L14" i="3" l="1"/>
  <c r="M14" i="3" s="1"/>
  <c r="G13" i="3"/>
  <c r="G12" i="3"/>
  <c r="H13" i="3" l="1"/>
  <c r="I13" i="3"/>
  <c r="J13" i="3"/>
  <c r="K13" i="3"/>
  <c r="J12" i="3"/>
  <c r="I12" i="3"/>
  <c r="I15" i="3" s="1"/>
  <c r="H12" i="3"/>
  <c r="H15" i="3" s="1"/>
  <c r="K12" i="3"/>
  <c r="N14" i="3"/>
  <c r="K15" i="3" l="1"/>
  <c r="K21" i="3" s="1"/>
  <c r="J15" i="3"/>
  <c r="J21" i="3" s="1"/>
  <c r="H21" i="3"/>
  <c r="E15" i="1"/>
  <c r="E17" i="1" s="1"/>
  <c r="E35" i="1" s="1"/>
  <c r="I21" i="3"/>
  <c r="F15" i="1"/>
  <c r="F17" i="1" s="1"/>
  <c r="L12" i="3"/>
  <c r="L13" i="3"/>
  <c r="M13" i="3" s="1"/>
  <c r="M15" i="3" l="1"/>
  <c r="M21" i="3" s="1"/>
  <c r="D32" i="1" s="1"/>
  <c r="D33" i="1" s="1"/>
  <c r="N13" i="3"/>
  <c r="L15" i="3"/>
  <c r="L21" i="3"/>
  <c r="N12" i="3"/>
  <c r="N15" i="3" l="1"/>
  <c r="N21" i="3" s="1"/>
  <c r="E25" i="1" s="1"/>
  <c r="E38" i="1" s="1"/>
  <c r="F26" i="1"/>
  <c r="G26" i="1"/>
  <c r="D26" i="1"/>
  <c r="H19" i="1"/>
  <c r="H32" i="1" l="1"/>
  <c r="E30" i="1"/>
  <c r="F30" i="1"/>
  <c r="D30" i="1"/>
  <c r="D34" i="1" s="1"/>
  <c r="D37" i="1" s="1"/>
  <c r="G17" i="1"/>
  <c r="G21" i="1" s="1"/>
  <c r="G23" i="1" s="1"/>
  <c r="G27" i="1" s="1"/>
  <c r="D17" i="1"/>
  <c r="D21" i="1" s="1"/>
  <c r="D23" i="1" s="1"/>
  <c r="D27" i="1" s="1"/>
  <c r="H16" i="1"/>
  <c r="F21" i="1" l="1"/>
  <c r="F23" i="1" s="1"/>
  <c r="F27" i="1" s="1"/>
  <c r="F34" i="1" s="1"/>
  <c r="F36" i="1" s="1"/>
  <c r="F39" i="1" l="1"/>
  <c r="F40" i="1" s="1"/>
  <c r="F43" i="1" s="1"/>
  <c r="F44" i="1" s="1"/>
  <c r="F45" i="1" s="1"/>
  <c r="F46" i="1" s="1"/>
  <c r="H15" i="1"/>
  <c r="H36" i="1" l="1"/>
  <c r="E21" i="1"/>
  <c r="H17" i="1"/>
  <c r="E23" i="1" l="1"/>
  <c r="H21" i="1"/>
  <c r="H29" i="1"/>
  <c r="G30" i="1"/>
  <c r="G34" i="1" s="1"/>
  <c r="H35" i="1"/>
  <c r="H30" i="1" l="1"/>
  <c r="H25" i="1"/>
  <c r="E26" i="1"/>
  <c r="H26" i="1" s="1"/>
  <c r="H23" i="1"/>
  <c r="E27" i="1" l="1"/>
  <c r="E34" i="1" s="1"/>
  <c r="G39" i="1"/>
  <c r="G40" i="1" s="1"/>
  <c r="G43" i="1" s="1"/>
  <c r="G44" i="1" s="1"/>
  <c r="G45" i="1" s="1"/>
  <c r="G46" i="1" s="1"/>
  <c r="H33" i="1"/>
  <c r="E39" i="1"/>
  <c r="E40" i="1" s="1"/>
  <c r="E43" i="1" l="1"/>
  <c r="E44" i="1" s="1"/>
  <c r="E45" i="1" s="1"/>
  <c r="E46" i="1" s="1"/>
  <c r="H27" i="1"/>
  <c r="H38" i="1"/>
  <c r="H34" i="1"/>
  <c r="H37" i="1" l="1"/>
  <c r="H39" i="1" s="1"/>
  <c r="D39" i="1"/>
  <c r="D40" i="1" s="1"/>
  <c r="D43" i="1" l="1"/>
  <c r="H43" i="1" s="1"/>
  <c r="H40" i="1"/>
  <c r="D44" i="1" l="1"/>
  <c r="D45" i="1" s="1"/>
  <c r="H45" i="1" s="1"/>
  <c r="H44" i="1"/>
  <c r="D46" i="1" l="1"/>
  <c r="H46" i="1"/>
</calcChain>
</file>

<file path=xl/sharedStrings.xml><?xml version="1.0" encoding="utf-8"?>
<sst xmlns="http://schemas.openxmlformats.org/spreadsheetml/2006/main" count="130" uniqueCount="110">
  <si>
    <t>(наименование стройки)</t>
  </si>
  <si>
    <t>№ пп</t>
  </si>
  <si>
    <t>оборудования, мебели, инвентаря</t>
  </si>
  <si>
    <t>прочих</t>
  </si>
  <si>
    <t>Номера сметных расчетов и смет</t>
  </si>
  <si>
    <t>Наименование глав, объектов, работ и затрат</t>
  </si>
  <si>
    <t>Сметная стоимость, руб.</t>
  </si>
  <si>
    <t>Общая сметная стоимость, руб.</t>
  </si>
  <si>
    <t>Глава 2. Основные объекты строительства</t>
  </si>
  <si>
    <t>Итого по Главе 2. "Основные объекты строительства"</t>
  </si>
  <si>
    <t>Глава 5. Объекты транспортного хозяйства и связи</t>
  </si>
  <si>
    <t>Прочие работы и затраты (производство работ в зимнее время, средства на покрытие затрат строительных организации по добровольному страхованию работников и имущества, затраты по перевозке рабочих, затраты связанные с командированием рабочих для строительства)</t>
  </si>
  <si>
    <t>Итого по Главе 5. "Объекты транспортного хозяйства и связи"</t>
  </si>
  <si>
    <t>Глава 7. Благоустройство и озеленение территории</t>
  </si>
  <si>
    <t>Итого по Главам 1-7</t>
  </si>
  <si>
    <t>Глава 8. Временные здания и сооружения</t>
  </si>
  <si>
    <t>Итого по Главам 1-8</t>
  </si>
  <si>
    <t>Глава 9. Прочие работы и затраты</t>
  </si>
  <si>
    <t>Итого по Главе 9. "Прочие работы и затраты"</t>
  </si>
  <si>
    <t>Итого по Главам 1-9</t>
  </si>
  <si>
    <t>Глава 10. Содержание службы заказчика. Строительный контроль</t>
  </si>
  <si>
    <t>Затраты на содержание службы заказчика-застройщика</t>
  </si>
  <si>
    <t>Итого по Главе 10. "Содержание службы заказчика. Строительный контроль"</t>
  </si>
  <si>
    <t>Глава 12. Публичный технологический и ценовой аудит, проектные и изыскательские работы</t>
  </si>
  <si>
    <t>Итого по Главе 12. "Публичный технологический и ценовой аудит, проектные и изыскательские работы"</t>
  </si>
  <si>
    <t>ПИР</t>
  </si>
  <si>
    <t>СМР</t>
  </si>
  <si>
    <t xml:space="preserve">Строительно-монтажные работы </t>
  </si>
  <si>
    <t xml:space="preserve">Оборудование </t>
  </si>
  <si>
    <t xml:space="preserve">ПИР </t>
  </si>
  <si>
    <t xml:space="preserve">Прочие </t>
  </si>
  <si>
    <t xml:space="preserve"> </t>
  </si>
  <si>
    <t>d+1</t>
  </si>
  <si>
    <t>Перевод остатка в прогнозный уровень цен (с помощью индексов-дефляторов)  (без НДС):</t>
  </si>
  <si>
    <t>d</t>
  </si>
  <si>
    <t>1,12 - при изменении конструктивных решений, проводав, кабелей более 50%</t>
  </si>
  <si>
    <t>-</t>
  </si>
  <si>
    <t>3% - непредвиденные затраты (при согласовании с заказчиком до 10%)</t>
  </si>
  <si>
    <t>5,0-8,0% - прочие работы и затраты;</t>
  </si>
  <si>
    <t>2,6-3,18% - содержание службы заказчика-застройщика, строительный контроль;</t>
  </si>
  <si>
    <t>7,5-9,0% - проектно-изыскательские работы и авторский надзор;</t>
  </si>
  <si>
    <t>2,5-3,3% - временные здания и сооружения (при реконструкции и расширении применяется коэффициент 0,8);</t>
  </si>
  <si>
    <t>1,5% - благоустройство;</t>
  </si>
  <si>
    <t>по п.2.7:</t>
  </si>
  <si>
    <t>1.1.</t>
  </si>
  <si>
    <t>К=1,221=((1,5+2,5+7,5+2,6+5+3)/100+1)</t>
  </si>
  <si>
    <t>Для ВЛ:</t>
  </si>
  <si>
    <t xml:space="preserve">1. </t>
  </si>
  <si>
    <t>К=1,368=((1,5+2,5+7,5+2,6+5+3)/100+1)*1,12</t>
  </si>
  <si>
    <t>Коэффициенты, учитывающие лимитированные затраты, условия производства работ, прочие затраты и т.д.: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</si>
  <si>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</si>
  <si>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* К=1,09 - коэффициент,  учитывающий регионально-климатические условия осуществления объектов энергетического строительства, согласно Приложение №2 к  сборнику укрупненных  показателей стоимости строительства(реконструкции) подстанций и линий электропередач для нужд ОАО "Холдинг МРСК", 2012 г..</t>
  </si>
  <si>
    <t>Примечания:</t>
  </si>
  <si>
    <t>Итого по расчету</t>
  </si>
  <si>
    <t xml:space="preserve">Итого по разделу 1 </t>
  </si>
  <si>
    <t>заказчик</t>
  </si>
  <si>
    <t>Стоимость в ценах по состоянию на 01.01.2001 с учетом ДВ*, руб.</t>
  </si>
  <si>
    <t>Стоимость в ценах 2001г, тыс.руб.</t>
  </si>
  <si>
    <t>Коэффициенты, учитывающие лимитированные затраты, условия производства работ, прочие затраты и т.д.</t>
  </si>
  <si>
    <t>Объем работ</t>
  </si>
  <si>
    <t>Цена за ед. объема работ, в ценах 2001г,  тыс.руб.</t>
  </si>
  <si>
    <t>Обоснование</t>
  </si>
  <si>
    <t>Наименование</t>
  </si>
  <si>
    <t>№ п.п.</t>
  </si>
  <si>
    <t xml:space="preserve">          Расчет произведен согласно сборнику укрупненных  показателей стоимости строительства(реконструкции) подстанций и линий электропередач для нужд ОАО "Холдинг МРСК", 2012 г..</t>
  </si>
  <si>
    <t xml:space="preserve">Расчет стоимости строительства для подключения объекта заявителя по укрупненным показателям стоимости строительства(реконструкции) подстанций и линий электропередач </t>
  </si>
  <si>
    <t xml:space="preserve">Итого в текущих ценах на 4 кв. 2019 года </t>
  </si>
  <si>
    <t>Приложение к письму Минстроя РФ №4699-ДВ/09 от 25.12.2019</t>
  </si>
  <si>
    <t xml:space="preserve">Всего по объекту в ценах на 01.01.2020 год без НДС </t>
  </si>
  <si>
    <t>К=1,362=((1,5+2,5*0,8+7,5+2,6+5+3)/100+1)*1,12</t>
  </si>
  <si>
    <t>Составлена в ценах по состоянию на 01.01.2001 и прогнозном уровне цен 2021 год</t>
  </si>
  <si>
    <t>Демонтаж проводов ВЛ 0,4 кВ сечением до 95 мм2,  км</t>
  </si>
  <si>
    <t>табл. 31</t>
  </si>
  <si>
    <t xml:space="preserve">Итого по разделу 2 </t>
  </si>
  <si>
    <t>Расчет МРСК</t>
  </si>
  <si>
    <t>МДС 81-35.2004 п.4.87</t>
  </si>
  <si>
    <t xml:space="preserve">Реконструкция ВЛ-0,4 кВ Уссурийский район, с.Глуховка, протяженностью 0,67 км для улучшения качества электроэнергии </t>
  </si>
  <si>
    <t xml:space="preserve">Реконструкция ВЛ-0,4 кВ Уссурийский район, с.Кугуки, протяженностью 1,177 км для улучшения качества электроэнергии </t>
  </si>
  <si>
    <t>Расчет МРСК раздел 1</t>
  </si>
  <si>
    <t>Расчет МРСК раздел 2</t>
  </si>
  <si>
    <t>Разработка рабочей документации</t>
  </si>
  <si>
    <t>СМР, руб.</t>
  </si>
  <si>
    <t>Оборудование, руб.</t>
  </si>
  <si>
    <t>ПНР, руб.</t>
  </si>
  <si>
    <t>Прочие, руб.</t>
  </si>
  <si>
    <t>Всего, руб.</t>
  </si>
  <si>
    <t>Демонтаж опор ВЛ 0,4 кВ,  км</t>
  </si>
  <si>
    <t xml:space="preserve">        Раздел 1.  Реконструкция ВЛ-0,4 кВ Уссурийский район, с.Глуховка, протяженностью 0,67 км для улучшения качества электроэнергии </t>
  </si>
  <si>
    <t>Реконструкция сетей 6-10/0,4 кВ на территории обслуживания СП "ПЦЭС"  филиала «Приморские ЭС»</t>
  </si>
  <si>
    <t>табл. 2</t>
  </si>
  <si>
    <t xml:space="preserve">        Раздел 2. Реконструкция ВЛ-0,4 кВ Уссурийский район, с.Кугуки, протяженностью 1,177 км для улучшения качества электроэнергии </t>
  </si>
  <si>
    <t>Строительство ВЛ 0,4 кВ, СИП 4*95,  км</t>
  </si>
  <si>
    <t>Строительство ВЛ 0,4 кВ СИП 4*70,  км</t>
  </si>
  <si>
    <t>табл. 2 примен.</t>
  </si>
  <si>
    <t>в т.ч., руб.</t>
  </si>
  <si>
    <t>СВОДКА ЗАТРАТ</t>
  </si>
  <si>
    <t>НДС 20%, руб</t>
  </si>
  <si>
    <t>ВСЕГО стоимость без НДС, руб</t>
  </si>
  <si>
    <t>ВСЕГО стоимость по договору с НДС, руб</t>
  </si>
  <si>
    <t>К=1,216=((1,5+2,5*0,8+7,5+5+3)/100+1)</t>
  </si>
  <si>
    <t xml:space="preserve">Итого по Главам 1-12 в базовом уровне цен 2001 года без НДС </t>
  </si>
  <si>
    <t xml:space="preserve">          Разработка проектной документации в стадии РД</t>
  </si>
  <si>
    <t xml:space="preserve">Заместитель директора по развитию и инвестициям </t>
  </si>
  <si>
    <t>Скаредин В.А.</t>
  </si>
  <si>
    <t xml:space="preserve">Начальник ООСТНиУИ     </t>
  </si>
  <si>
    <t>Москалев А.В.</t>
  </si>
  <si>
    <t xml:space="preserve">Начальник ОСДР </t>
  </si>
  <si>
    <t>Стеценко Л.В.</t>
  </si>
  <si>
    <t xml:space="preserve">Ведущий инженер-сметчик ОСДР      </t>
  </si>
  <si>
    <t>Гаврюш Т.П.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</si>
</sst>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7">
    <numFmt numFmtId="164" formatCode="_-* #,##0.00\ _₽_-;\-* #,##0.00\ _₽_-;_-* &quot;-&quot;??\ _₽_-;_-@_-"/>
    <numFmt numFmtId="165" formatCode="_-* #,##0_р_._-;\-* #,##0_р_._-;_-* &quot;-&quot;_р_._-;_-@_-"/>
    <numFmt numFmtId="166" formatCode="_-* #,##0.00&quot;р.&quot;_-;\-* #,##0.00&quot;р.&quot;_-;_-* &quot;-&quot;??&quot;р.&quot;_-;_-@_-"/>
    <numFmt numFmtId="167" formatCode="_-* #,##0.00_р_._-;\-* #,##0.00_р_._-;_-* &quot;-&quot;??_р_._-;_-@_-"/>
    <numFmt numFmtId="168" formatCode="#,##0.000"/>
    <numFmt numFmtId="169" formatCode="_-* #,##0.00_р_-;\-* #,##0.00_р_-;_-* &quot;-&quot;??_р_-;_-@_-"/>
    <numFmt numFmtId="170" formatCode="&quot;$&quot;#,##0_);[Red]\(&quot;$&quot;#,##0\)"/>
    <numFmt numFmtId="171" formatCode="_(&quot;$&quot;* #,##0.00_);_(&quot;$&quot;* \(#,##0.00\);_(&quot;$&quot;* &quot;-&quot;??_);_(@_)"/>
    <numFmt numFmtId="172" formatCode="#,##0_ ;\-#,##0\ "/>
    <numFmt numFmtId="173" formatCode="#,##0_);[Red]\(#,##0\)"/>
    <numFmt numFmtId="174" formatCode="#,##0_);\(#,##0\)"/>
    <numFmt numFmtId="175" formatCode="[&lt;=9999999]###\-####;\+#_ \(###\)\ ###\-####"/>
    <numFmt numFmtId="176" formatCode="_-* #,##0.00\ _р_._-;\-* #,##0.00\ _р_._-;_-* &quot;-&quot;??\ _р_._-;_-@_-"/>
    <numFmt numFmtId="177" formatCode="0.00000"/>
    <numFmt numFmtId="178" formatCode="0.000"/>
    <numFmt numFmtId="179" formatCode="#,##0.000000"/>
    <numFmt numFmtId="180" formatCode="#,##0.00000000"/>
  </numFmts>
  <fonts count="73" x14ac:knownFonts="1">
    <font>
      <sz val="10"/>
      <name val="Arial Cyr"/>
      <charset val="204"/>
    </font>
    <font>
      <sz val="10"/>
      <color theme="1"/>
      <name val="Arial Cyr"/>
      <family val="2"/>
      <charset val="204"/>
    </font>
    <font>
      <sz val="10"/>
      <color theme="1"/>
      <name val="Arial Cyr"/>
      <family val="2"/>
      <charset val="204"/>
    </font>
    <font>
      <sz val="10"/>
      <color theme="1"/>
      <name val="Arial Cyr"/>
      <family val="2"/>
      <charset val="204"/>
    </font>
    <font>
      <sz val="10"/>
      <color theme="1"/>
      <name val="Arial Cyr"/>
      <family val="2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9"/>
      <name val="Times New Roman"/>
      <family val="1"/>
      <charset val="204"/>
    </font>
    <font>
      <sz val="10"/>
      <color theme="1"/>
      <name val="Arial Cyr"/>
      <family val="2"/>
      <charset val="204"/>
    </font>
    <font>
      <sz val="11"/>
      <color theme="1"/>
      <name val="Calibri"/>
      <family val="2"/>
      <scheme val="minor"/>
    </font>
    <font>
      <sz val="10"/>
      <name val="Helv"/>
      <charset val="204"/>
    </font>
    <font>
      <sz val="10"/>
      <name val="MS Sans Serif"/>
      <family val="2"/>
      <charset val="204"/>
    </font>
    <font>
      <sz val="12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name val="Arial Cyr"/>
      <family val="2"/>
      <charset val="204"/>
    </font>
    <font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Helv"/>
    </font>
    <font>
      <sz val="8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8"/>
      <color indexed="12"/>
      <name val="Arial Cyr"/>
      <charset val="204"/>
    </font>
    <font>
      <sz val="8"/>
      <name val="Arial Cyr"/>
      <charset val="204"/>
    </font>
    <font>
      <u/>
      <sz val="8"/>
      <color indexed="12"/>
      <name val="Arial Cyr"/>
      <charset val="204"/>
    </font>
    <font>
      <b/>
      <sz val="10"/>
      <color indexed="18"/>
      <name val="Arial Cyr"/>
      <charset val="204"/>
    </font>
    <font>
      <b/>
      <sz val="8"/>
      <name val="Arial Cyr"/>
      <charset val="204"/>
    </font>
    <font>
      <b/>
      <sz val="8"/>
      <color indexed="9"/>
      <name val="Arial Cyr"/>
      <charset val="204"/>
    </font>
    <font>
      <sz val="11"/>
      <color rgb="FF008000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4"/>
      <name val="Franklin Gothic Medium"/>
      <family val="2"/>
      <charset val="204"/>
    </font>
    <font>
      <b/>
      <sz val="15"/>
      <color indexed="56"/>
      <name val="Calibri"/>
      <family val="2"/>
      <charset val="204"/>
    </font>
    <font>
      <b/>
      <sz val="15"/>
      <color indexed="62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3"/>
      <color indexed="62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62"/>
      <name val="Calibri"/>
      <family val="2"/>
      <charset val="204"/>
    </font>
    <font>
      <b/>
      <sz val="9"/>
      <name val="Tahoma"/>
      <family val="2"/>
      <charset val="204"/>
    </font>
    <font>
      <sz val="9"/>
      <name val="Tahoma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8"/>
      <color indexed="62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charset val="204"/>
    </font>
    <font>
      <sz val="10"/>
      <name val="Arial"/>
      <family val="2"/>
      <charset val="1"/>
    </font>
    <font>
      <sz val="10"/>
      <color indexed="8"/>
      <name val="Arial Cyr"/>
      <family val="2"/>
      <charset val="204"/>
    </font>
    <font>
      <sz val="12"/>
      <name val="Times New Roman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0"/>
      <name val="Courier"/>
      <family val="1"/>
      <charset val="204"/>
    </font>
    <font>
      <sz val="11"/>
      <color indexed="8"/>
      <name val="Calibri"/>
      <family val="2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3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indexed="31"/>
      </patternFill>
    </fill>
    <fill>
      <patternFill patternType="solid">
        <fgColor indexed="9"/>
      </patternFill>
    </fill>
    <fill>
      <patternFill patternType="solid">
        <fgColor indexed="45"/>
      </patternFill>
    </fill>
    <fill>
      <patternFill patternType="solid">
        <fgColor indexed="47"/>
      </patternFill>
    </fill>
    <fill>
      <patternFill patternType="solid">
        <fgColor indexed="42"/>
      </patternFill>
    </fill>
    <fill>
      <patternFill patternType="solid">
        <fgColor indexed="26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4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43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49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47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rgb="FFCCFFCC"/>
        <bgColor rgb="FFCCFFFF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4"/>
      </patternFill>
    </fill>
    <fill>
      <patternFill patternType="solid">
        <fgColor indexed="53"/>
      </patternFill>
    </fill>
    <fill>
      <patternFill patternType="solid">
        <fgColor indexed="43"/>
        <bgColor indexed="64"/>
      </patternFill>
    </fill>
    <fill>
      <patternFill patternType="solid">
        <fgColor indexed="55"/>
      </patternFill>
    </fill>
    <fill>
      <patternFill patternType="solid">
        <fgColor indexed="42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64"/>
      </bottom>
      <diagonal/>
    </border>
  </borders>
  <cellStyleXfs count="974">
    <xf numFmtId="0" fontId="0" fillId="0" borderId="0"/>
    <xf numFmtId="0" fontId="5" fillId="0" borderId="0"/>
    <xf numFmtId="0" fontId="12" fillId="0" borderId="0"/>
    <xf numFmtId="0" fontId="7" fillId="0" borderId="0"/>
    <xf numFmtId="0" fontId="11" fillId="0" borderId="0"/>
    <xf numFmtId="0" fontId="13" fillId="0" borderId="0"/>
    <xf numFmtId="38" fontId="14" fillId="0" borderId="0" applyFont="0" applyFill="0" applyBorder="0" applyAlignment="0" applyProtection="0"/>
    <xf numFmtId="169" fontId="6" fillId="0" borderId="0" applyFont="0" applyFill="0" applyBorder="0" applyAlignment="0" applyProtection="0"/>
    <xf numFmtId="170" fontId="14" fillId="0" borderId="0" applyFont="0" applyFill="0" applyBorder="0" applyAlignment="0" applyProtection="0"/>
    <xf numFmtId="171" fontId="6" fillId="0" borderId="0" applyFont="0" applyFill="0" applyBorder="0" applyAlignment="0" applyProtection="0"/>
    <xf numFmtId="0" fontId="15" fillId="0" borderId="0"/>
    <xf numFmtId="0" fontId="16" fillId="0" borderId="0">
      <alignment horizontal="left" vertical="top"/>
    </xf>
    <xf numFmtId="166" fontId="5" fillId="0" borderId="0" applyFont="0" applyFill="0" applyBorder="0" applyAlignment="0" applyProtection="0"/>
    <xf numFmtId="0" fontId="8" fillId="0" borderId="0">
      <alignment horizontal="right" vertical="top" wrapText="1"/>
    </xf>
    <xf numFmtId="0" fontId="8" fillId="0" borderId="1">
      <alignment horizontal="center" wrapText="1"/>
    </xf>
    <xf numFmtId="0" fontId="6" fillId="0" borderId="0"/>
    <xf numFmtId="0" fontId="7" fillId="0" borderId="0"/>
    <xf numFmtId="0" fontId="6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" fillId="0" borderId="0"/>
    <xf numFmtId="0" fontId="6" fillId="0" borderId="1" applyBorder="0" applyAlignment="0">
      <alignment horizontal="center" wrapText="1"/>
    </xf>
    <xf numFmtId="9" fontId="5" fillId="0" borderId="0" applyFont="0" applyFill="0" applyBorder="0" applyAlignment="0" applyProtection="0"/>
    <xf numFmtId="0" fontId="17" fillId="0" borderId="0"/>
    <xf numFmtId="0" fontId="8" fillId="0" borderId="0">
      <alignment horizontal="center"/>
    </xf>
    <xf numFmtId="165" fontId="5" fillId="0" borderId="0" applyFont="0" applyFill="0" applyBorder="0" applyAlignment="0" applyProtection="0"/>
    <xf numFmtId="40" fontId="14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0" fontId="8" fillId="0" borderId="0">
      <alignment horizontal="left" vertical="top"/>
    </xf>
    <xf numFmtId="0" fontId="4" fillId="0" borderId="0"/>
    <xf numFmtId="0" fontId="18" fillId="0" borderId="0"/>
    <xf numFmtId="0" fontId="6" fillId="0" borderId="0"/>
    <xf numFmtId="0" fontId="6" fillId="0" borderId="0"/>
    <xf numFmtId="0" fontId="7" fillId="0" borderId="0"/>
    <xf numFmtId="0" fontId="12" fillId="0" borderId="0"/>
    <xf numFmtId="172" fontId="6" fillId="0" borderId="0" applyFont="0" applyFill="0" applyBorder="0" applyAlignment="0" applyProtection="0"/>
    <xf numFmtId="0" fontId="19" fillId="0" borderId="0"/>
    <xf numFmtId="0" fontId="19" fillId="0" borderId="0"/>
    <xf numFmtId="0" fontId="13" fillId="0" borderId="0"/>
    <xf numFmtId="0" fontId="13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20" fillId="0" borderId="0"/>
    <xf numFmtId="173" fontId="21" fillId="0" borderId="0">
      <alignment vertical="top"/>
    </xf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13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13" fillId="0" borderId="0"/>
    <xf numFmtId="173" fontId="21" fillId="0" borderId="0">
      <alignment vertical="top"/>
    </xf>
    <xf numFmtId="0" fontId="20" fillId="0" borderId="0"/>
    <xf numFmtId="173" fontId="21" fillId="0" borderId="0">
      <alignment vertical="top"/>
    </xf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13" fillId="0" borderId="0"/>
    <xf numFmtId="0" fontId="13" fillId="0" borderId="0"/>
    <xf numFmtId="0" fontId="13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13" fillId="0" borderId="0"/>
    <xf numFmtId="0" fontId="20" fillId="0" borderId="0"/>
    <xf numFmtId="0" fontId="20" fillId="0" borderId="0"/>
    <xf numFmtId="0" fontId="20" fillId="0" borderId="0"/>
    <xf numFmtId="0" fontId="13" fillId="0" borderId="0"/>
    <xf numFmtId="0" fontId="13" fillId="0" borderId="0"/>
    <xf numFmtId="173" fontId="21" fillId="0" borderId="0">
      <alignment vertical="top"/>
    </xf>
    <xf numFmtId="0" fontId="20" fillId="0" borderId="0"/>
    <xf numFmtId="0" fontId="22" fillId="5" borderId="0" applyNumberFormat="0" applyBorder="0" applyAlignment="0" applyProtection="0"/>
    <xf numFmtId="0" fontId="22" fillId="6" borderId="0" applyNumberFormat="0" applyBorder="0" applyAlignment="0" applyProtection="0"/>
    <xf numFmtId="0" fontId="22" fillId="5" borderId="0" applyNumberFormat="0" applyBorder="0" applyAlignment="0" applyProtection="0"/>
    <xf numFmtId="0" fontId="22" fillId="5" borderId="0" applyNumberFormat="0" applyBorder="0" applyAlignment="0" applyProtection="0"/>
    <xf numFmtId="0" fontId="22" fillId="5" borderId="0" applyNumberFormat="0" applyBorder="0" applyAlignment="0" applyProtection="0"/>
    <xf numFmtId="0" fontId="22" fillId="5" borderId="0" applyNumberFormat="0" applyBorder="0" applyAlignment="0" applyProtection="0"/>
    <xf numFmtId="0" fontId="22" fillId="5" borderId="0" applyNumberFormat="0" applyBorder="0" applyAlignment="0" applyProtection="0"/>
    <xf numFmtId="0" fontId="22" fillId="5" borderId="0" applyNumberFormat="0" applyBorder="0" applyAlignment="0" applyProtection="0"/>
    <xf numFmtId="0" fontId="22" fillId="5" borderId="0" applyNumberFormat="0" applyBorder="0" applyAlignment="0" applyProtection="0"/>
    <xf numFmtId="0" fontId="22" fillId="5" borderId="0" applyNumberFormat="0" applyBorder="0" applyAlignment="0" applyProtection="0"/>
    <xf numFmtId="0" fontId="22" fillId="7" borderId="0" applyNumberFormat="0" applyBorder="0" applyAlignment="0" applyProtection="0"/>
    <xf numFmtId="0" fontId="22" fillId="8" borderId="0" applyNumberFormat="0" applyBorder="0" applyAlignment="0" applyProtection="0"/>
    <xf numFmtId="0" fontId="22" fillId="7" borderId="0" applyNumberFormat="0" applyBorder="0" applyAlignment="0" applyProtection="0"/>
    <xf numFmtId="0" fontId="22" fillId="7" borderId="0" applyNumberFormat="0" applyBorder="0" applyAlignment="0" applyProtection="0"/>
    <xf numFmtId="0" fontId="22" fillId="7" borderId="0" applyNumberFormat="0" applyBorder="0" applyAlignment="0" applyProtection="0"/>
    <xf numFmtId="0" fontId="22" fillId="7" borderId="0" applyNumberFormat="0" applyBorder="0" applyAlignment="0" applyProtection="0"/>
    <xf numFmtId="0" fontId="22" fillId="7" borderId="0" applyNumberFormat="0" applyBorder="0" applyAlignment="0" applyProtection="0"/>
    <xf numFmtId="0" fontId="22" fillId="7" borderId="0" applyNumberFormat="0" applyBorder="0" applyAlignment="0" applyProtection="0"/>
    <xf numFmtId="0" fontId="22" fillId="7" borderId="0" applyNumberFormat="0" applyBorder="0" applyAlignment="0" applyProtection="0"/>
    <xf numFmtId="0" fontId="22" fillId="7" borderId="0" applyNumberFormat="0" applyBorder="0" applyAlignment="0" applyProtection="0"/>
    <xf numFmtId="0" fontId="22" fillId="9" borderId="0" applyNumberFormat="0" applyBorder="0" applyAlignment="0" applyProtection="0"/>
    <xf numFmtId="0" fontId="22" fillId="10" borderId="0" applyNumberFormat="0" applyBorder="0" applyAlignment="0" applyProtection="0"/>
    <xf numFmtId="0" fontId="22" fillId="9" borderId="0" applyNumberFormat="0" applyBorder="0" applyAlignment="0" applyProtection="0"/>
    <xf numFmtId="0" fontId="22" fillId="9" borderId="0" applyNumberFormat="0" applyBorder="0" applyAlignment="0" applyProtection="0"/>
    <xf numFmtId="0" fontId="22" fillId="9" borderId="0" applyNumberFormat="0" applyBorder="0" applyAlignment="0" applyProtection="0"/>
    <xf numFmtId="0" fontId="22" fillId="9" borderId="0" applyNumberFormat="0" applyBorder="0" applyAlignment="0" applyProtection="0"/>
    <xf numFmtId="0" fontId="22" fillId="9" borderId="0" applyNumberFormat="0" applyBorder="0" applyAlignment="0" applyProtection="0"/>
    <xf numFmtId="0" fontId="22" fillId="9" borderId="0" applyNumberFormat="0" applyBorder="0" applyAlignment="0" applyProtection="0"/>
    <xf numFmtId="0" fontId="22" fillId="9" borderId="0" applyNumberFormat="0" applyBorder="0" applyAlignment="0" applyProtection="0"/>
    <xf numFmtId="0" fontId="22" fillId="9" borderId="0" applyNumberFormat="0" applyBorder="0" applyAlignment="0" applyProtection="0"/>
    <xf numFmtId="0" fontId="22" fillId="11" borderId="0" applyNumberFormat="0" applyBorder="0" applyAlignment="0" applyProtection="0"/>
    <xf numFmtId="0" fontId="22" fillId="6" borderId="0" applyNumberFormat="0" applyBorder="0" applyAlignment="0" applyProtection="0"/>
    <xf numFmtId="0" fontId="22" fillId="11" borderId="0" applyNumberFormat="0" applyBorder="0" applyAlignment="0" applyProtection="0"/>
    <xf numFmtId="0" fontId="22" fillId="11" borderId="0" applyNumberFormat="0" applyBorder="0" applyAlignment="0" applyProtection="0"/>
    <xf numFmtId="0" fontId="22" fillId="11" borderId="0" applyNumberFormat="0" applyBorder="0" applyAlignment="0" applyProtection="0"/>
    <xf numFmtId="0" fontId="22" fillId="11" borderId="0" applyNumberFormat="0" applyBorder="0" applyAlignment="0" applyProtection="0"/>
    <xf numFmtId="0" fontId="22" fillId="11" borderId="0" applyNumberFormat="0" applyBorder="0" applyAlignment="0" applyProtection="0"/>
    <xf numFmtId="0" fontId="22" fillId="11" borderId="0" applyNumberFormat="0" applyBorder="0" applyAlignment="0" applyProtection="0"/>
    <xf numFmtId="0" fontId="22" fillId="11" borderId="0" applyNumberFormat="0" applyBorder="0" applyAlignment="0" applyProtection="0"/>
    <xf numFmtId="0" fontId="22" fillId="11" borderId="0" applyNumberFormat="0" applyBorder="0" applyAlignment="0" applyProtection="0"/>
    <xf numFmtId="0" fontId="22" fillId="12" borderId="0" applyNumberFormat="0" applyBorder="0" applyAlignment="0" applyProtection="0"/>
    <xf numFmtId="0" fontId="22" fillId="12" borderId="0" applyNumberFormat="0" applyBorder="0" applyAlignment="0" applyProtection="0"/>
    <xf numFmtId="0" fontId="22" fillId="12" borderId="0" applyNumberFormat="0" applyBorder="0" applyAlignment="0" applyProtection="0"/>
    <xf numFmtId="0" fontId="22" fillId="12" borderId="0" applyNumberFormat="0" applyBorder="0" applyAlignment="0" applyProtection="0"/>
    <xf numFmtId="0" fontId="22" fillId="12" borderId="0" applyNumberFormat="0" applyBorder="0" applyAlignment="0" applyProtection="0"/>
    <xf numFmtId="0" fontId="22" fillId="12" borderId="0" applyNumberFormat="0" applyBorder="0" applyAlignment="0" applyProtection="0"/>
    <xf numFmtId="0" fontId="22" fillId="8" borderId="0" applyNumberFormat="0" applyBorder="0" applyAlignment="0" applyProtection="0"/>
    <xf numFmtId="0" fontId="22" fillId="8" borderId="0" applyNumberFormat="0" applyBorder="0" applyAlignment="0" applyProtection="0"/>
    <xf numFmtId="0" fontId="22" fillId="8" borderId="0" applyNumberFormat="0" applyBorder="0" applyAlignment="0" applyProtection="0"/>
    <xf numFmtId="0" fontId="22" fillId="8" borderId="0" applyNumberFormat="0" applyBorder="0" applyAlignment="0" applyProtection="0"/>
    <xf numFmtId="0" fontId="22" fillId="8" borderId="0" applyNumberFormat="0" applyBorder="0" applyAlignment="0" applyProtection="0"/>
    <xf numFmtId="0" fontId="22" fillId="8" borderId="0" applyNumberFormat="0" applyBorder="0" applyAlignment="0" applyProtection="0"/>
    <xf numFmtId="0" fontId="22" fillId="13" borderId="0" applyNumberFormat="0" applyBorder="0" applyAlignment="0" applyProtection="0"/>
    <xf numFmtId="0" fontId="22" fillId="14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6" borderId="0" applyNumberFormat="0" applyBorder="0" applyAlignment="0" applyProtection="0"/>
    <xf numFmtId="0" fontId="22" fillId="17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1" borderId="0" applyNumberFormat="0" applyBorder="0" applyAlignment="0" applyProtection="0"/>
    <xf numFmtId="0" fontId="22" fillId="14" borderId="0" applyNumberFormat="0" applyBorder="0" applyAlignment="0" applyProtection="0"/>
    <xf numFmtId="0" fontId="22" fillId="11" borderId="0" applyNumberFormat="0" applyBorder="0" applyAlignment="0" applyProtection="0"/>
    <xf numFmtId="0" fontId="22" fillId="11" borderId="0" applyNumberFormat="0" applyBorder="0" applyAlignment="0" applyProtection="0"/>
    <xf numFmtId="0" fontId="22" fillId="11" borderId="0" applyNumberFormat="0" applyBorder="0" applyAlignment="0" applyProtection="0"/>
    <xf numFmtId="0" fontId="22" fillId="11" borderId="0" applyNumberFormat="0" applyBorder="0" applyAlignment="0" applyProtection="0"/>
    <xf numFmtId="0" fontId="22" fillId="11" borderId="0" applyNumberFormat="0" applyBorder="0" applyAlignment="0" applyProtection="0"/>
    <xf numFmtId="0" fontId="22" fillId="11" borderId="0" applyNumberFormat="0" applyBorder="0" applyAlignment="0" applyProtection="0"/>
    <xf numFmtId="0" fontId="22" fillId="11" borderId="0" applyNumberFormat="0" applyBorder="0" applyAlignment="0" applyProtection="0"/>
    <xf numFmtId="0" fontId="22" fillId="11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8" borderId="0" applyNumberFormat="0" applyBorder="0" applyAlignment="0" applyProtection="0"/>
    <xf numFmtId="0" fontId="22" fillId="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3" fillId="19" borderId="0" applyNumberFormat="0" applyBorder="0" applyAlignment="0" applyProtection="0"/>
    <xf numFmtId="0" fontId="23" fillId="20" borderId="0" applyNumberFormat="0" applyBorder="0" applyAlignment="0" applyProtection="0"/>
    <xf numFmtId="0" fontId="23" fillId="20" borderId="0" applyNumberFormat="0" applyBorder="0" applyAlignment="0" applyProtection="0"/>
    <xf numFmtId="0" fontId="23" fillId="19" borderId="0" applyNumberFormat="0" applyBorder="0" applyAlignment="0" applyProtection="0"/>
    <xf numFmtId="0" fontId="23" fillId="19" borderId="0" applyNumberFormat="0" applyBorder="0" applyAlignment="0" applyProtection="0"/>
    <xf numFmtId="0" fontId="23" fillId="15" borderId="0" applyNumberFormat="0" applyBorder="0" applyAlignment="0" applyProtection="0"/>
    <xf numFmtId="0" fontId="23" fillId="15" borderId="0" applyNumberFormat="0" applyBorder="0" applyAlignment="0" applyProtection="0"/>
    <xf numFmtId="0" fontId="23" fillId="15" borderId="0" applyNumberFormat="0" applyBorder="0" applyAlignment="0" applyProtection="0"/>
    <xf numFmtId="0" fontId="23" fillId="15" borderId="0" applyNumberFormat="0" applyBorder="0" applyAlignment="0" applyProtection="0"/>
    <xf numFmtId="0" fontId="23" fillId="15" borderId="0" applyNumberFormat="0" applyBorder="0" applyAlignment="0" applyProtection="0"/>
    <xf numFmtId="0" fontId="23" fillId="16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16" borderId="0" applyNumberFormat="0" applyBorder="0" applyAlignment="0" applyProtection="0"/>
    <xf numFmtId="0" fontId="23" fillId="16" borderId="0" applyNumberFormat="0" applyBorder="0" applyAlignment="0" applyProtection="0"/>
    <xf numFmtId="0" fontId="23" fillId="21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21" borderId="0" applyNumberFormat="0" applyBorder="0" applyAlignment="0" applyProtection="0"/>
    <xf numFmtId="0" fontId="23" fillId="21" borderId="0" applyNumberFormat="0" applyBorder="0" applyAlignment="0" applyProtection="0"/>
    <xf numFmtId="0" fontId="23" fillId="20" borderId="0" applyNumberFormat="0" applyBorder="0" applyAlignment="0" applyProtection="0"/>
    <xf numFmtId="0" fontId="23" fillId="20" borderId="0" applyNumberFormat="0" applyBorder="0" applyAlignment="0" applyProtection="0"/>
    <xf numFmtId="0" fontId="23" fillId="20" borderId="0" applyNumberFormat="0" applyBorder="0" applyAlignment="0" applyProtection="0"/>
    <xf numFmtId="0" fontId="23" fillId="20" borderId="0" applyNumberFormat="0" applyBorder="0" applyAlignment="0" applyProtection="0"/>
    <xf numFmtId="0" fontId="23" fillId="20" borderId="0" applyNumberFormat="0" applyBorder="0" applyAlignment="0" applyProtection="0"/>
    <xf numFmtId="0" fontId="23" fillId="22" borderId="0" applyNumberFormat="0" applyBorder="0" applyAlignment="0" applyProtection="0"/>
    <xf numFmtId="0" fontId="23" fillId="8" borderId="0" applyNumberFormat="0" applyBorder="0" applyAlignment="0" applyProtection="0"/>
    <xf numFmtId="0" fontId="23" fillId="8" borderId="0" applyNumberFormat="0" applyBorder="0" applyAlignment="0" applyProtection="0"/>
    <xf numFmtId="0" fontId="23" fillId="22" borderId="0" applyNumberFormat="0" applyBorder="0" applyAlignment="0" applyProtection="0"/>
    <xf numFmtId="0" fontId="23" fillId="22" borderId="0" applyNumberFormat="0" applyBorder="0" applyAlignment="0" applyProtection="0"/>
    <xf numFmtId="173" fontId="24" fillId="23" borderId="0">
      <alignment vertical="top"/>
    </xf>
    <xf numFmtId="14" fontId="25" fillId="0" borderId="0">
      <alignment vertical="top"/>
    </xf>
    <xf numFmtId="173" fontId="26" fillId="0" borderId="0">
      <alignment vertical="top"/>
    </xf>
    <xf numFmtId="0" fontId="27" fillId="0" borderId="0">
      <alignment vertical="top"/>
    </xf>
    <xf numFmtId="173" fontId="28" fillId="0" borderId="0">
      <alignment vertical="top"/>
    </xf>
    <xf numFmtId="174" fontId="24" fillId="0" borderId="0">
      <alignment vertical="top"/>
    </xf>
    <xf numFmtId="173" fontId="29" fillId="24" borderId="0">
      <alignment horizontal="right" vertical="top"/>
    </xf>
    <xf numFmtId="0" fontId="6" fillId="0" borderId="0"/>
    <xf numFmtId="0" fontId="6" fillId="0" borderId="0"/>
    <xf numFmtId="0" fontId="30" fillId="25" borderId="0"/>
    <xf numFmtId="175" fontId="25" fillId="0" borderId="0">
      <alignment vertical="top"/>
    </xf>
    <xf numFmtId="0" fontId="8" fillId="0" borderId="1">
      <alignment horizontal="center"/>
    </xf>
    <xf numFmtId="0" fontId="5" fillId="0" borderId="0">
      <alignment vertical="top"/>
    </xf>
    <xf numFmtId="0" fontId="23" fillId="26" borderId="0" applyNumberFormat="0" applyBorder="0" applyAlignment="0" applyProtection="0"/>
    <xf numFmtId="0" fontId="23" fillId="20" borderId="0" applyNumberFormat="0" applyBorder="0" applyAlignment="0" applyProtection="0"/>
    <xf numFmtId="0" fontId="23" fillId="20" borderId="0" applyNumberFormat="0" applyBorder="0" applyAlignment="0" applyProtection="0"/>
    <xf numFmtId="0" fontId="23" fillId="26" borderId="0" applyNumberFormat="0" applyBorder="0" applyAlignment="0" applyProtection="0"/>
    <xf numFmtId="0" fontId="23" fillId="26" borderId="0" applyNumberFormat="0" applyBorder="0" applyAlignment="0" applyProtection="0"/>
    <xf numFmtId="0" fontId="23" fillId="27" borderId="0" applyNumberFormat="0" applyBorder="0" applyAlignment="0" applyProtection="0"/>
    <xf numFmtId="0" fontId="23" fillId="27" borderId="0" applyNumberFormat="0" applyBorder="0" applyAlignment="0" applyProtection="0"/>
    <xf numFmtId="0" fontId="23" fillId="27" borderId="0" applyNumberFormat="0" applyBorder="0" applyAlignment="0" applyProtection="0"/>
    <xf numFmtId="0" fontId="23" fillId="27" borderId="0" applyNumberFormat="0" applyBorder="0" applyAlignment="0" applyProtection="0"/>
    <xf numFmtId="0" fontId="23" fillId="27" borderId="0" applyNumberFormat="0" applyBorder="0" applyAlignment="0" applyProtection="0"/>
    <xf numFmtId="0" fontId="23" fillId="28" borderId="0" applyNumberFormat="0" applyBorder="0" applyAlignment="0" applyProtection="0"/>
    <xf numFmtId="0" fontId="23" fillId="28" borderId="0" applyNumberFormat="0" applyBorder="0" applyAlignment="0" applyProtection="0"/>
    <xf numFmtId="0" fontId="23" fillId="28" borderId="0" applyNumberFormat="0" applyBorder="0" applyAlignment="0" applyProtection="0"/>
    <xf numFmtId="0" fontId="23" fillId="28" borderId="0" applyNumberFormat="0" applyBorder="0" applyAlignment="0" applyProtection="0"/>
    <xf numFmtId="0" fontId="23" fillId="28" borderId="0" applyNumberFormat="0" applyBorder="0" applyAlignment="0" applyProtection="0"/>
    <xf numFmtId="0" fontId="23" fillId="21" borderId="0" applyNumberFormat="0" applyBorder="0" applyAlignment="0" applyProtection="0"/>
    <xf numFmtId="0" fontId="23" fillId="29" borderId="0" applyNumberFormat="0" applyBorder="0" applyAlignment="0" applyProtection="0"/>
    <xf numFmtId="0" fontId="23" fillId="29" borderId="0" applyNumberFormat="0" applyBorder="0" applyAlignment="0" applyProtection="0"/>
    <xf numFmtId="0" fontId="23" fillId="21" borderId="0" applyNumberFormat="0" applyBorder="0" applyAlignment="0" applyProtection="0"/>
    <xf numFmtId="0" fontId="23" fillId="21" borderId="0" applyNumberFormat="0" applyBorder="0" applyAlignment="0" applyProtection="0"/>
    <xf numFmtId="0" fontId="23" fillId="20" borderId="0" applyNumberFormat="0" applyBorder="0" applyAlignment="0" applyProtection="0"/>
    <xf numFmtId="0" fontId="23" fillId="20" borderId="0" applyNumberFormat="0" applyBorder="0" applyAlignment="0" applyProtection="0"/>
    <xf numFmtId="0" fontId="23" fillId="20" borderId="0" applyNumberFormat="0" applyBorder="0" applyAlignment="0" applyProtection="0"/>
    <xf numFmtId="0" fontId="23" fillId="20" borderId="0" applyNumberFormat="0" applyBorder="0" applyAlignment="0" applyProtection="0"/>
    <xf numFmtId="0" fontId="23" fillId="20" borderId="0" applyNumberFormat="0" applyBorder="0" applyAlignment="0" applyProtection="0"/>
    <xf numFmtId="0" fontId="23" fillId="30" borderId="0" applyNumberFormat="0" applyBorder="0" applyAlignment="0" applyProtection="0"/>
    <xf numFmtId="0" fontId="23" fillId="30" borderId="0" applyNumberFormat="0" applyBorder="0" applyAlignment="0" applyProtection="0"/>
    <xf numFmtId="0" fontId="23" fillId="30" borderId="0" applyNumberFormat="0" applyBorder="0" applyAlignment="0" applyProtection="0"/>
    <xf numFmtId="0" fontId="23" fillId="30" borderId="0" applyNumberFormat="0" applyBorder="0" applyAlignment="0" applyProtection="0"/>
    <xf numFmtId="0" fontId="23" fillId="30" borderId="0" applyNumberFormat="0" applyBorder="0" applyAlignment="0" applyProtection="0"/>
    <xf numFmtId="0" fontId="31" fillId="8" borderId="8" applyNumberFormat="0" applyAlignment="0" applyProtection="0"/>
    <xf numFmtId="0" fontId="31" fillId="8" borderId="8" applyNumberFormat="0" applyAlignment="0" applyProtection="0"/>
    <xf numFmtId="0" fontId="31" fillId="8" borderId="8" applyNumberFormat="0" applyAlignment="0" applyProtection="0"/>
    <xf numFmtId="0" fontId="31" fillId="8" borderId="8" applyNumberFormat="0" applyAlignment="0" applyProtection="0"/>
    <xf numFmtId="0" fontId="31" fillId="8" borderId="8" applyNumberFormat="0" applyAlignment="0" applyProtection="0"/>
    <xf numFmtId="0" fontId="31" fillId="8" borderId="8" applyNumberFormat="0" applyAlignment="0" applyProtection="0"/>
    <xf numFmtId="0" fontId="31" fillId="8" borderId="8" applyNumberFormat="0" applyAlignment="0" applyProtection="0"/>
    <xf numFmtId="0" fontId="31" fillId="8" borderId="8" applyNumberFormat="0" applyAlignment="0" applyProtection="0"/>
    <xf numFmtId="0" fontId="31" fillId="8" borderId="8" applyNumberFormat="0" applyAlignment="0" applyProtection="0"/>
    <xf numFmtId="0" fontId="31" fillId="8" borderId="8" applyNumberFormat="0" applyAlignment="0" applyProtection="0"/>
    <xf numFmtId="0" fontId="31" fillId="8" borderId="8" applyNumberFormat="0" applyAlignment="0" applyProtection="0"/>
    <xf numFmtId="0" fontId="8" fillId="0" borderId="1">
      <alignment horizontal="center"/>
    </xf>
    <xf numFmtId="0" fontId="8" fillId="0" borderId="0">
      <alignment vertical="top"/>
    </xf>
    <xf numFmtId="0" fontId="32" fillId="14" borderId="9" applyNumberFormat="0" applyAlignment="0" applyProtection="0"/>
    <xf numFmtId="0" fontId="32" fillId="6" borderId="9" applyNumberFormat="0" applyAlignment="0" applyProtection="0"/>
    <xf numFmtId="0" fontId="32" fillId="6" borderId="9" applyNumberFormat="0" applyAlignment="0" applyProtection="0"/>
    <xf numFmtId="0" fontId="32" fillId="6" borderId="9" applyNumberFormat="0" applyAlignment="0" applyProtection="0"/>
    <xf numFmtId="0" fontId="32" fillId="14" borderId="9" applyNumberFormat="0" applyAlignment="0" applyProtection="0"/>
    <xf numFmtId="0" fontId="32" fillId="14" borderId="9" applyNumberFormat="0" applyAlignment="0" applyProtection="0"/>
    <xf numFmtId="0" fontId="32" fillId="14" borderId="9" applyNumberFormat="0" applyAlignment="0" applyProtection="0"/>
    <xf numFmtId="0" fontId="32" fillId="14" borderId="9" applyNumberFormat="0" applyAlignment="0" applyProtection="0"/>
    <xf numFmtId="0" fontId="32" fillId="14" borderId="9" applyNumberFormat="0" applyAlignment="0" applyProtection="0"/>
    <xf numFmtId="0" fontId="32" fillId="14" borderId="9" applyNumberFormat="0" applyAlignment="0" applyProtection="0"/>
    <xf numFmtId="0" fontId="32" fillId="14" borderId="9" applyNumberFormat="0" applyAlignment="0" applyProtection="0"/>
    <xf numFmtId="0" fontId="33" fillId="14" borderId="8" applyNumberFormat="0" applyAlignment="0" applyProtection="0"/>
    <xf numFmtId="0" fontId="33" fillId="6" borderId="8" applyNumberFormat="0" applyAlignment="0" applyProtection="0"/>
    <xf numFmtId="0" fontId="33" fillId="6" borderId="8" applyNumberFormat="0" applyAlignment="0" applyProtection="0"/>
    <xf numFmtId="0" fontId="33" fillId="6" borderId="8" applyNumberFormat="0" applyAlignment="0" applyProtection="0"/>
    <xf numFmtId="0" fontId="33" fillId="14" borderId="8" applyNumberFormat="0" applyAlignment="0" applyProtection="0"/>
    <xf numFmtId="0" fontId="33" fillId="14" borderId="8" applyNumberFormat="0" applyAlignment="0" applyProtection="0"/>
    <xf numFmtId="0" fontId="33" fillId="14" borderId="8" applyNumberFormat="0" applyAlignment="0" applyProtection="0"/>
    <xf numFmtId="0" fontId="33" fillId="14" borderId="8" applyNumberFormat="0" applyAlignment="0" applyProtection="0"/>
    <xf numFmtId="0" fontId="33" fillId="14" borderId="8" applyNumberFormat="0" applyAlignment="0" applyProtection="0"/>
    <xf numFmtId="0" fontId="33" fillId="14" borderId="8" applyNumberFormat="0" applyAlignment="0" applyProtection="0"/>
    <xf numFmtId="0" fontId="33" fillId="14" borderId="8" applyNumberFormat="0" applyAlignment="0" applyProtection="0"/>
    <xf numFmtId="0" fontId="33" fillId="14" borderId="8" applyNumberFormat="0" applyAlignment="0" applyProtection="0"/>
    <xf numFmtId="0" fontId="34" fillId="0" borderId="0" applyBorder="0">
      <alignment horizontal="center" vertical="center" wrapText="1"/>
    </xf>
    <xf numFmtId="0" fontId="35" fillId="0" borderId="10" applyNumberFormat="0" applyFill="0" applyAlignment="0" applyProtection="0"/>
    <xf numFmtId="0" fontId="36" fillId="0" borderId="11" applyNumberFormat="0" applyFill="0" applyAlignment="0" applyProtection="0"/>
    <xf numFmtId="0" fontId="35" fillId="0" borderId="10" applyNumberFormat="0" applyFill="0" applyAlignment="0" applyProtection="0"/>
    <xf numFmtId="0" fontId="35" fillId="0" borderId="10" applyNumberFormat="0" applyFill="0" applyAlignment="0" applyProtection="0"/>
    <xf numFmtId="0" fontId="37" fillId="0" borderId="12" applyNumberFormat="0" applyFill="0" applyAlignment="0" applyProtection="0"/>
    <xf numFmtId="0" fontId="38" fillId="0" borderId="12" applyNumberFormat="0" applyFill="0" applyAlignment="0" applyProtection="0"/>
    <xf numFmtId="0" fontId="37" fillId="0" borderId="12" applyNumberFormat="0" applyFill="0" applyAlignment="0" applyProtection="0"/>
    <xf numFmtId="0" fontId="37" fillId="0" borderId="12" applyNumberFormat="0" applyFill="0" applyAlignment="0" applyProtection="0"/>
    <xf numFmtId="0" fontId="39" fillId="0" borderId="13" applyNumberFormat="0" applyFill="0" applyAlignment="0" applyProtection="0"/>
    <xf numFmtId="0" fontId="40" fillId="0" borderId="14" applyNumberFormat="0" applyFill="0" applyAlignment="0" applyProtection="0"/>
    <xf numFmtId="0" fontId="39" fillId="0" borderId="13" applyNumberFormat="0" applyFill="0" applyAlignment="0" applyProtection="0"/>
    <xf numFmtId="0" fontId="39" fillId="0" borderId="13" applyNumberFormat="0" applyFill="0" applyAlignment="0" applyProtection="0"/>
    <xf numFmtId="0" fontId="39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41" fillId="0" borderId="15" applyBorder="0">
      <alignment horizontal="center" vertical="center" wrapText="1"/>
    </xf>
    <xf numFmtId="4" fontId="42" fillId="31" borderId="1" applyBorder="0">
      <alignment horizontal="right"/>
    </xf>
    <xf numFmtId="4" fontId="42" fillId="31" borderId="1" applyBorder="0">
      <alignment horizontal="right"/>
    </xf>
    <xf numFmtId="4" fontId="42" fillId="31" borderId="1" applyBorder="0">
      <alignment horizontal="right"/>
    </xf>
    <xf numFmtId="4" fontId="42" fillId="31" borderId="1" applyBorder="0">
      <alignment horizontal="right"/>
    </xf>
    <xf numFmtId="0" fontId="5" fillId="0" borderId="0"/>
    <xf numFmtId="0" fontId="43" fillId="0" borderId="16" applyNumberFormat="0" applyFill="0" applyAlignment="0" applyProtection="0"/>
    <xf numFmtId="0" fontId="43" fillId="0" borderId="17" applyNumberFormat="0" applyFill="0" applyAlignment="0" applyProtection="0"/>
    <xf numFmtId="0" fontId="43" fillId="0" borderId="17" applyNumberFormat="0" applyFill="0" applyAlignment="0" applyProtection="0"/>
    <xf numFmtId="0" fontId="43" fillId="0" borderId="17" applyNumberFormat="0" applyFill="0" applyAlignment="0" applyProtection="0"/>
    <xf numFmtId="0" fontId="43" fillId="0" borderId="17" applyNumberFormat="0" applyFill="0" applyAlignment="0" applyProtection="0"/>
    <xf numFmtId="0" fontId="43" fillId="0" borderId="16" applyNumberFormat="0" applyFill="0" applyAlignment="0" applyProtection="0"/>
    <xf numFmtId="0" fontId="43" fillId="0" borderId="16" applyNumberFormat="0" applyFill="0" applyAlignment="0" applyProtection="0"/>
    <xf numFmtId="0" fontId="43" fillId="0" borderId="16" applyNumberFormat="0" applyFill="0" applyAlignment="0" applyProtection="0"/>
    <xf numFmtId="0" fontId="43" fillId="0" borderId="16" applyNumberFormat="0" applyFill="0" applyAlignment="0" applyProtection="0"/>
    <xf numFmtId="0" fontId="43" fillId="0" borderId="16" applyNumberFormat="0" applyFill="0" applyAlignment="0" applyProtection="0"/>
    <xf numFmtId="0" fontId="43" fillId="0" borderId="16" applyNumberFormat="0" applyFill="0" applyAlignment="0" applyProtection="0"/>
    <xf numFmtId="0" fontId="8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44" fillId="32" borderId="18" applyNumberFormat="0" applyAlignment="0" applyProtection="0"/>
    <xf numFmtId="0" fontId="44" fillId="32" borderId="18" applyNumberFormat="0" applyAlignment="0" applyProtection="0"/>
    <xf numFmtId="0" fontId="44" fillId="32" borderId="18" applyNumberFormat="0" applyAlignment="0" applyProtection="0"/>
    <xf numFmtId="0" fontId="44" fillId="32" borderId="18" applyNumberFormat="0" applyAlignment="0" applyProtection="0"/>
    <xf numFmtId="0" fontId="44" fillId="32" borderId="18" applyNumberFormat="0" applyAlignment="0" applyProtection="0"/>
    <xf numFmtId="0" fontId="5" fillId="0" borderId="0">
      <alignment vertical="top"/>
    </xf>
    <xf numFmtId="0" fontId="5" fillId="0" borderId="0"/>
    <xf numFmtId="0" fontId="45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7" fillId="17" borderId="0" applyNumberFormat="0" applyBorder="0" applyAlignment="0" applyProtection="0"/>
    <xf numFmtId="0" fontId="47" fillId="17" borderId="0" applyNumberFormat="0" applyBorder="0" applyAlignment="0" applyProtection="0"/>
    <xf numFmtId="0" fontId="47" fillId="17" borderId="0" applyNumberFormat="0" applyBorder="0" applyAlignment="0" applyProtection="0"/>
    <xf numFmtId="0" fontId="47" fillId="17" borderId="0" applyNumberFormat="0" applyBorder="0" applyAlignment="0" applyProtection="0"/>
    <xf numFmtId="0" fontId="47" fillId="17" borderId="0" applyNumberFormat="0" applyBorder="0" applyAlignment="0" applyProtection="0"/>
    <xf numFmtId="0" fontId="5" fillId="0" borderId="0"/>
    <xf numFmtId="0" fontId="1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9" fillId="0" borderId="0"/>
    <xf numFmtId="0" fontId="1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9" fillId="0" borderId="0"/>
    <xf numFmtId="0" fontId="19" fillId="0" borderId="0"/>
    <xf numFmtId="0" fontId="22" fillId="0" borderId="0"/>
    <xf numFmtId="0" fontId="22" fillId="0" borderId="0"/>
    <xf numFmtId="0" fontId="22" fillId="0" borderId="0"/>
    <xf numFmtId="0" fontId="1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9" fillId="0" borderId="0"/>
    <xf numFmtId="0" fontId="19" fillId="0" borderId="0"/>
    <xf numFmtId="0" fontId="48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6" fillId="0" borderId="0"/>
    <xf numFmtId="0" fontId="19" fillId="0" borderId="0"/>
    <xf numFmtId="0" fontId="6" fillId="0" borderId="0"/>
    <xf numFmtId="0" fontId="6" fillId="0" borderId="0"/>
    <xf numFmtId="0" fontId="19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2" fillId="0" borderId="0"/>
    <xf numFmtId="0" fontId="5" fillId="0" borderId="0"/>
    <xf numFmtId="0" fontId="49" fillId="0" borderId="0"/>
    <xf numFmtId="0" fontId="22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2" fillId="0" borderId="0"/>
    <xf numFmtId="0" fontId="19" fillId="0" borderId="0"/>
    <xf numFmtId="0" fontId="19" fillId="0" borderId="0"/>
    <xf numFmtId="0" fontId="19" fillId="0" borderId="0"/>
    <xf numFmtId="0" fontId="50" fillId="0" borderId="0"/>
    <xf numFmtId="0" fontId="19" fillId="0" borderId="0"/>
    <xf numFmtId="0" fontId="19" fillId="0" borderId="0"/>
    <xf numFmtId="0" fontId="19" fillId="0" borderId="0"/>
    <xf numFmtId="0" fontId="7" fillId="0" borderId="0"/>
    <xf numFmtId="0" fontId="1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9" fillId="0" borderId="0"/>
    <xf numFmtId="0" fontId="6" fillId="0" borderId="0"/>
    <xf numFmtId="0" fontId="7" fillId="0" borderId="0"/>
    <xf numFmtId="0" fontId="1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51" fillId="0" borderId="0"/>
    <xf numFmtId="0" fontId="19" fillId="0" borderId="0"/>
    <xf numFmtId="0" fontId="19" fillId="0" borderId="0"/>
    <xf numFmtId="0" fontId="6" fillId="0" borderId="0"/>
    <xf numFmtId="0" fontId="6" fillId="0" borderId="0"/>
    <xf numFmtId="0" fontId="7" fillId="0" borderId="0"/>
    <xf numFmtId="0" fontId="7" fillId="0" borderId="0"/>
    <xf numFmtId="0" fontId="19" fillId="0" borderId="0"/>
    <xf numFmtId="0" fontId="5" fillId="0" borderId="0"/>
    <xf numFmtId="0" fontId="1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5" fillId="0" borderId="0"/>
    <xf numFmtId="0" fontId="52" fillId="0" borderId="0"/>
    <xf numFmtId="0" fontId="48" fillId="0" borderId="0"/>
    <xf numFmtId="0" fontId="5" fillId="0" borderId="0"/>
    <xf numFmtId="0" fontId="6" fillId="0" borderId="0"/>
    <xf numFmtId="0" fontId="5" fillId="0" borderId="0"/>
    <xf numFmtId="0" fontId="5" fillId="0" borderId="0"/>
    <xf numFmtId="0" fontId="52" fillId="0" borderId="0"/>
    <xf numFmtId="0" fontId="22" fillId="0" borderId="0"/>
    <xf numFmtId="0" fontId="19" fillId="0" borderId="0"/>
    <xf numFmtId="0" fontId="4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5" fillId="0" borderId="0"/>
    <xf numFmtId="0" fontId="6" fillId="0" borderId="0"/>
    <xf numFmtId="0" fontId="6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4" fillId="0" borderId="0"/>
    <xf numFmtId="0" fontId="22" fillId="0" borderId="0"/>
    <xf numFmtId="0" fontId="8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9" fillId="0" borderId="0"/>
    <xf numFmtId="0" fontId="22" fillId="0" borderId="0"/>
    <xf numFmtId="0" fontId="22" fillId="0" borderId="0"/>
    <xf numFmtId="0" fontId="6" fillId="0" borderId="0"/>
    <xf numFmtId="0" fontId="19" fillId="0" borderId="0"/>
    <xf numFmtId="0" fontId="7" fillId="0" borderId="0"/>
    <xf numFmtId="0" fontId="7" fillId="0" borderId="0"/>
    <xf numFmtId="0" fontId="7" fillId="0" borderId="0"/>
    <xf numFmtId="0" fontId="22" fillId="0" borderId="0"/>
    <xf numFmtId="0" fontId="22" fillId="0" borderId="0"/>
    <xf numFmtId="0" fontId="19" fillId="0" borderId="0"/>
    <xf numFmtId="0" fontId="19" fillId="0" borderId="0"/>
    <xf numFmtId="0" fontId="22" fillId="0" borderId="0"/>
    <xf numFmtId="0" fontId="22" fillId="0" borderId="0"/>
    <xf numFmtId="0" fontId="19" fillId="0" borderId="0"/>
    <xf numFmtId="0" fontId="5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" fillId="0" borderId="0"/>
    <xf numFmtId="0" fontId="8" fillId="0" borderId="0"/>
    <xf numFmtId="0" fontId="8" fillId="0" borderId="1">
      <alignment horizontal="center" wrapText="1"/>
    </xf>
    <xf numFmtId="0" fontId="53" fillId="7" borderId="0" applyNumberFormat="0" applyBorder="0" applyAlignment="0" applyProtection="0"/>
    <xf numFmtId="0" fontId="53" fillId="7" borderId="0" applyNumberFormat="0" applyBorder="0" applyAlignment="0" applyProtection="0"/>
    <xf numFmtId="0" fontId="53" fillId="7" borderId="0" applyNumberFormat="0" applyBorder="0" applyAlignment="0" applyProtection="0"/>
    <xf numFmtId="0" fontId="53" fillId="7" borderId="0" applyNumberFormat="0" applyBorder="0" applyAlignment="0" applyProtection="0"/>
    <xf numFmtId="0" fontId="53" fillId="7" borderId="0" applyNumberFormat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19" fillId="10" borderId="19" applyNumberFormat="0" applyFont="0" applyAlignment="0" applyProtection="0"/>
    <xf numFmtId="0" fontId="22" fillId="10" borderId="19" applyNumberFormat="0" applyFont="0" applyAlignment="0" applyProtection="0"/>
    <xf numFmtId="0" fontId="19" fillId="10" borderId="19" applyNumberFormat="0" applyFont="0" applyAlignment="0" applyProtection="0"/>
    <xf numFmtId="0" fontId="19" fillId="10" borderId="19" applyNumberFormat="0" applyFont="0" applyAlignment="0" applyProtection="0"/>
    <xf numFmtId="0" fontId="22" fillId="10" borderId="19" applyNumberFormat="0" applyFont="0" applyAlignment="0" applyProtection="0"/>
    <xf numFmtId="0" fontId="22" fillId="10" borderId="19" applyNumberFormat="0" applyFont="0" applyAlignment="0" applyProtection="0"/>
    <xf numFmtId="0" fontId="5" fillId="10" borderId="19" applyNumberFormat="0" applyFont="0" applyAlignment="0" applyProtection="0"/>
    <xf numFmtId="0" fontId="5" fillId="10" borderId="19" applyNumberFormat="0" applyFont="0" applyAlignment="0" applyProtection="0"/>
    <xf numFmtId="0" fontId="5" fillId="10" borderId="19" applyNumberFormat="0" applyFont="0" applyAlignment="0" applyProtection="0"/>
    <xf numFmtId="0" fontId="22" fillId="10" borderId="19" applyNumberFormat="0" applyFont="0" applyAlignment="0" applyProtection="0"/>
    <xf numFmtId="0" fontId="22" fillId="10" borderId="19" applyNumberFormat="0" applyFont="0" applyAlignment="0" applyProtection="0"/>
    <xf numFmtId="0" fontId="22" fillId="10" borderId="19" applyNumberFormat="0" applyFont="0" applyAlignment="0" applyProtection="0"/>
    <xf numFmtId="0" fontId="22" fillId="10" borderId="19" applyNumberFormat="0" applyFont="0" applyAlignment="0" applyProtection="0"/>
    <xf numFmtId="0" fontId="22" fillId="10" borderId="19" applyNumberFormat="0" applyFont="0" applyAlignment="0" applyProtection="0"/>
    <xf numFmtId="0" fontId="55" fillId="10" borderId="19" applyNumberFormat="0" applyFont="0" applyAlignment="0" applyProtection="0"/>
    <xf numFmtId="0" fontId="22" fillId="10" borderId="19" applyNumberFormat="0" applyFont="0" applyAlignment="0" applyProtection="0"/>
    <xf numFmtId="9" fontId="19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6" fillId="0" borderId="0" applyFont="0" applyFill="0" applyBorder="0" applyAlignment="0" applyProtection="0"/>
    <xf numFmtId="9" fontId="56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22" fillId="0" borderId="0" applyFont="0" applyFill="0" applyBorder="0" applyAlignment="0" applyProtection="0"/>
    <xf numFmtId="9" fontId="22" fillId="0" borderId="0" applyFont="0" applyFill="0" applyBorder="0" applyAlignment="0" applyProtection="0"/>
    <xf numFmtId="9" fontId="22" fillId="0" borderId="0" applyFont="0" applyFill="0" applyBorder="0" applyAlignment="0" applyProtection="0"/>
    <xf numFmtId="9" fontId="22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8" fillId="0" borderId="1">
      <alignment horizontal="center"/>
    </xf>
    <xf numFmtId="0" fontId="5" fillId="0" borderId="0"/>
    <xf numFmtId="0" fontId="8" fillId="0" borderId="1">
      <alignment horizontal="center" wrapText="1"/>
    </xf>
    <xf numFmtId="0" fontId="5" fillId="0" borderId="0"/>
    <xf numFmtId="0" fontId="57" fillId="0" borderId="20" applyNumberFormat="0" applyFill="0" applyAlignment="0" applyProtection="0"/>
    <xf numFmtId="0" fontId="57" fillId="0" borderId="20" applyNumberFormat="0" applyFill="0" applyAlignment="0" applyProtection="0"/>
    <xf numFmtId="0" fontId="57" fillId="0" borderId="20" applyNumberFormat="0" applyFill="0" applyAlignment="0" applyProtection="0"/>
    <xf numFmtId="0" fontId="57" fillId="0" borderId="20" applyNumberFormat="0" applyFill="0" applyAlignment="0" applyProtection="0"/>
    <xf numFmtId="0" fontId="57" fillId="0" borderId="20" applyNumberFormat="0" applyFill="0" applyAlignment="0" applyProtection="0"/>
    <xf numFmtId="173" fontId="21" fillId="0" borderId="0">
      <alignment vertical="top"/>
    </xf>
    <xf numFmtId="0" fontId="13" fillId="0" borderId="0"/>
    <xf numFmtId="0" fontId="13" fillId="0" borderId="0"/>
    <xf numFmtId="0" fontId="20" fillId="0" borderId="0"/>
    <xf numFmtId="0" fontId="20" fillId="0" borderId="0"/>
    <xf numFmtId="0" fontId="13" fillId="0" borderId="0"/>
    <xf numFmtId="0" fontId="13" fillId="0" borderId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167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22" fillId="0" borderId="0" applyFont="0" applyFill="0" applyBorder="0" applyAlignment="0" applyProtection="0"/>
    <xf numFmtId="167" fontId="22" fillId="0" borderId="0" applyFont="0" applyFill="0" applyBorder="0" applyAlignment="0" applyProtection="0"/>
    <xf numFmtId="167" fontId="19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22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19" fillId="0" borderId="0" applyFont="0" applyFill="0" applyBorder="0" applyAlignment="0" applyProtection="0"/>
    <xf numFmtId="167" fontId="19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22" fillId="0" borderId="0" applyFont="0" applyFill="0" applyBorder="0" applyAlignment="0" applyProtection="0"/>
    <xf numFmtId="167" fontId="22" fillId="0" borderId="0" applyFont="0" applyFill="0" applyBorder="0" applyAlignment="0" applyProtection="0"/>
    <xf numFmtId="167" fontId="22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22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22" fillId="0" borderId="0" applyFont="0" applyFill="0" applyBorder="0" applyAlignment="0" applyProtection="0"/>
    <xf numFmtId="167" fontId="22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19" fillId="0" borderId="0" applyFont="0" applyFill="0" applyBorder="0" applyAlignment="0" applyProtection="0"/>
    <xf numFmtId="167" fontId="22" fillId="0" borderId="0" applyFont="0" applyFill="0" applyBorder="0" applyAlignment="0" applyProtection="0"/>
    <xf numFmtId="167" fontId="22" fillId="0" borderId="0" applyFont="0" applyFill="0" applyBorder="0" applyAlignment="0" applyProtection="0"/>
    <xf numFmtId="167" fontId="22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22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22" fillId="0" borderId="0" applyFont="0" applyFill="0" applyBorder="0" applyAlignment="0" applyProtection="0"/>
    <xf numFmtId="167" fontId="22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19" fillId="0" borderId="0" applyFont="0" applyFill="0" applyBorder="0" applyAlignment="0" applyProtection="0"/>
    <xf numFmtId="176" fontId="7" fillId="0" borderId="0" applyFont="0" applyFill="0" applyBorder="0" applyAlignment="0" applyProtection="0"/>
    <xf numFmtId="176" fontId="7" fillId="0" borderId="0" applyFont="0" applyFill="0" applyBorder="0" applyAlignment="0" applyProtection="0"/>
    <xf numFmtId="176" fontId="7" fillId="0" borderId="0" applyFont="0" applyFill="0" applyBorder="0" applyAlignment="0" applyProtection="0"/>
    <xf numFmtId="176" fontId="7" fillId="0" borderId="0" applyFont="0" applyFill="0" applyBorder="0" applyAlignment="0" applyProtection="0"/>
    <xf numFmtId="176" fontId="7" fillId="0" borderId="0" applyFont="0" applyFill="0" applyBorder="0" applyAlignment="0" applyProtection="0"/>
    <xf numFmtId="176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19" fillId="0" borderId="0" applyFont="0" applyFill="0" applyBorder="0" applyAlignment="0" applyProtection="0"/>
    <xf numFmtId="167" fontId="19" fillId="0" borderId="0" applyFont="0" applyFill="0" applyBorder="0" applyAlignment="0" applyProtection="0"/>
    <xf numFmtId="167" fontId="22" fillId="0" borderId="0" applyFont="0" applyFill="0" applyBorder="0" applyAlignment="0" applyProtection="0"/>
    <xf numFmtId="167" fontId="22" fillId="0" borderId="0" applyFont="0" applyFill="0" applyBorder="0" applyAlignment="0" applyProtection="0"/>
    <xf numFmtId="167" fontId="22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8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7" fontId="22" fillId="0" borderId="0" applyFont="0" applyFill="0" applyBorder="0" applyAlignment="0" applyProtection="0"/>
    <xf numFmtId="167" fontId="19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7" fontId="19" fillId="0" borderId="0" applyFont="0" applyFill="0" applyBorder="0" applyAlignment="0" applyProtection="0"/>
    <xf numFmtId="4" fontId="42" fillId="33" borderId="0" applyBorder="0">
      <alignment horizontal="right"/>
    </xf>
    <xf numFmtId="0" fontId="59" fillId="9" borderId="0" applyNumberFormat="0" applyBorder="0" applyAlignment="0" applyProtection="0"/>
    <xf numFmtId="0" fontId="59" fillId="9" borderId="0" applyNumberFormat="0" applyBorder="0" applyAlignment="0" applyProtection="0"/>
    <xf numFmtId="0" fontId="59" fillId="9" borderId="0" applyNumberFormat="0" applyBorder="0" applyAlignment="0" applyProtection="0"/>
    <xf numFmtId="0" fontId="59" fillId="9" borderId="0" applyNumberFormat="0" applyBorder="0" applyAlignment="0" applyProtection="0"/>
    <xf numFmtId="0" fontId="59" fillId="9" borderId="0" applyNumberFormat="0" applyBorder="0" applyAlignment="0" applyProtection="0"/>
    <xf numFmtId="0" fontId="5" fillId="0" borderId="0"/>
    <xf numFmtId="0" fontId="8" fillId="0" borderId="0"/>
    <xf numFmtId="167" fontId="7" fillId="0" borderId="0" applyFont="0" applyFill="0" applyBorder="0" applyAlignment="0" applyProtection="0"/>
    <xf numFmtId="0" fontId="7" fillId="0" borderId="0"/>
    <xf numFmtId="0" fontId="18" fillId="0" borderId="0"/>
    <xf numFmtId="0" fontId="3" fillId="0" borderId="0"/>
    <xf numFmtId="0" fontId="2" fillId="0" borderId="0"/>
    <xf numFmtId="0" fontId="1" fillId="0" borderId="0"/>
    <xf numFmtId="0" fontId="1" fillId="0" borderId="0"/>
    <xf numFmtId="0" fontId="7" fillId="0" borderId="0"/>
    <xf numFmtId="0" fontId="7" fillId="0" borderId="0"/>
  </cellStyleXfs>
  <cellXfs count="121">
    <xf numFmtId="0" fontId="0" fillId="0" borderId="0" xfId="0"/>
    <xf numFmtId="0" fontId="8" fillId="0" borderId="0" xfId="0" applyFont="1" applyAlignment="1">
      <alignment horizontal="center" vertical="top"/>
    </xf>
    <xf numFmtId="49" fontId="8" fillId="0" borderId="0" xfId="0" applyNumberFormat="1" applyFont="1" applyAlignment="1">
      <alignment horizontal="left" vertical="top"/>
    </xf>
    <xf numFmtId="0" fontId="8" fillId="0" borderId="0" xfId="0" applyFont="1" applyAlignment="1">
      <alignment horizontal="center" vertical="center"/>
    </xf>
    <xf numFmtId="0" fontId="8" fillId="0" borderId="0" xfId="0" applyFont="1"/>
    <xf numFmtId="0" fontId="8" fillId="0" borderId="0" xfId="0" applyFont="1" applyAlignment="1">
      <alignment horizontal="right" vertical="top"/>
    </xf>
    <xf numFmtId="0" fontId="9" fillId="0" borderId="0" xfId="0" applyFont="1" applyAlignment="1">
      <alignment horizontal="center" vertical="center"/>
    </xf>
    <xf numFmtId="0" fontId="8" fillId="0" borderId="0" xfId="0" applyFont="1" applyAlignment="1">
      <alignment horizontal="right" vertical="center"/>
    </xf>
    <xf numFmtId="0" fontId="10" fillId="0" borderId="0" xfId="0" applyFont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49" fontId="8" fillId="0" borderId="5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horizontal="left" vertical="top" wrapText="1"/>
    </xf>
    <xf numFmtId="0" fontId="8" fillId="0" borderId="1" xfId="0" applyFont="1" applyBorder="1" applyAlignment="1">
      <alignment horizontal="right" vertical="top"/>
    </xf>
    <xf numFmtId="0" fontId="8" fillId="0" borderId="1" xfId="0" applyFont="1" applyBorder="1" applyAlignment="1">
      <alignment horizontal="right" vertical="top" wrapText="1"/>
    </xf>
    <xf numFmtId="0" fontId="8" fillId="0" borderId="1" xfId="0" applyFont="1" applyBorder="1" applyAlignment="1">
      <alignment horizontal="center" vertical="top"/>
    </xf>
    <xf numFmtId="49" fontId="9" fillId="2" borderId="1" xfId="0" applyNumberFormat="1" applyFont="1" applyFill="1" applyBorder="1" applyAlignment="1">
      <alignment horizontal="left" vertical="top"/>
    </xf>
    <xf numFmtId="0" fontId="9" fillId="0" borderId="0" xfId="0" applyFont="1"/>
    <xf numFmtId="0" fontId="9" fillId="2" borderId="1" xfId="0" applyFont="1" applyFill="1" applyBorder="1" applyAlignment="1">
      <alignment horizontal="center" vertical="top"/>
    </xf>
    <xf numFmtId="0" fontId="9" fillId="0" borderId="1" xfId="1" applyFont="1" applyBorder="1" applyAlignment="1">
      <alignment wrapText="1"/>
    </xf>
    <xf numFmtId="4" fontId="8" fillId="0" borderId="1" xfId="0" applyNumberFormat="1" applyFont="1" applyBorder="1" applyAlignment="1">
      <alignment horizontal="right" vertical="top" wrapText="1"/>
    </xf>
    <xf numFmtId="0" fontId="9" fillId="0" borderId="1" xfId="1" applyFont="1" applyBorder="1" applyAlignment="1">
      <alignment horizontal="center" wrapText="1"/>
    </xf>
    <xf numFmtId="0" fontId="9" fillId="0" borderId="2" xfId="1" applyFont="1" applyBorder="1" applyAlignment="1">
      <alignment horizontal="center" wrapText="1"/>
    </xf>
    <xf numFmtId="0" fontId="9" fillId="0" borderId="3" xfId="1" applyFont="1" applyBorder="1" applyAlignment="1">
      <alignment wrapText="1"/>
    </xf>
    <xf numFmtId="0" fontId="60" fillId="0" borderId="0" xfId="971" applyFont="1"/>
    <xf numFmtId="0" fontId="61" fillId="0" borderId="0" xfId="971" applyFont="1"/>
    <xf numFmtId="0" fontId="61" fillId="0" borderId="0" xfId="971" applyFont="1" applyAlignment="1">
      <alignment horizontal="right"/>
    </xf>
    <xf numFmtId="49" fontId="61" fillId="0" borderId="0" xfId="971" applyNumberFormat="1" applyFont="1" applyAlignment="1">
      <alignment horizontal="right" vertical="center"/>
    </xf>
    <xf numFmtId="0" fontId="62" fillId="0" borderId="0" xfId="971" applyFont="1"/>
    <xf numFmtId="0" fontId="62" fillId="0" borderId="0" xfId="971" applyFont="1" applyAlignment="1">
      <alignment horizontal="right"/>
    </xf>
    <xf numFmtId="0" fontId="63" fillId="0" borderId="0" xfId="971" applyFont="1" applyAlignment="1">
      <alignment vertical="top" wrapText="1"/>
    </xf>
    <xf numFmtId="4" fontId="64" fillId="0" borderId="0" xfId="971" applyNumberFormat="1" applyFont="1" applyBorder="1" applyAlignment="1">
      <alignment horizontal="center" vertical="center"/>
    </xf>
    <xf numFmtId="177" fontId="64" fillId="0" borderId="0" xfId="971" applyNumberFormat="1" applyFont="1" applyBorder="1" applyAlignment="1">
      <alignment horizontal="left" vertical="center" wrapText="1"/>
    </xf>
    <xf numFmtId="0" fontId="64" fillId="0" borderId="0" xfId="971" applyFont="1" applyBorder="1" applyAlignment="1">
      <alignment horizontal="left" vertical="center" wrapText="1"/>
    </xf>
    <xf numFmtId="0" fontId="60" fillId="0" borderId="1" xfId="971" applyFont="1" applyBorder="1" applyAlignment="1">
      <alignment wrapText="1"/>
    </xf>
    <xf numFmtId="0" fontId="60" fillId="0" borderId="1" xfId="971" applyFont="1" applyBorder="1" applyAlignment="1">
      <alignment horizontal="center" vertical="center"/>
    </xf>
    <xf numFmtId="0" fontId="60" fillId="0" borderId="0" xfId="971" applyFont="1" applyAlignment="1">
      <alignment horizontal="center"/>
    </xf>
    <xf numFmtId="0" fontId="67" fillId="0" borderId="0" xfId="971" applyFont="1" applyAlignment="1">
      <alignment horizontal="left" wrapText="1"/>
    </xf>
    <xf numFmtId="0" fontId="68" fillId="0" borderId="0" xfId="971" applyFont="1" applyAlignment="1">
      <alignment horizontal="center" wrapText="1"/>
    </xf>
    <xf numFmtId="0" fontId="60" fillId="0" borderId="1" xfId="0" applyFont="1" applyBorder="1" applyAlignment="1">
      <alignment horizontal="left" vertical="top"/>
    </xf>
    <xf numFmtId="0" fontId="60" fillId="0" borderId="1" xfId="971" applyFont="1" applyBorder="1" applyAlignment="1">
      <alignment horizontal="center" vertical="center" wrapText="1"/>
    </xf>
    <xf numFmtId="0" fontId="60" fillId="0" borderId="1" xfId="971" applyFont="1" applyBorder="1" applyAlignment="1">
      <alignment horizontal="center"/>
    </xf>
    <xf numFmtId="0" fontId="60" fillId="0" borderId="0" xfId="971" applyFont="1" applyAlignment="1"/>
    <xf numFmtId="0" fontId="60" fillId="0" borderId="1" xfId="971" applyFont="1" applyBorder="1" applyAlignment="1">
      <alignment horizontal="right"/>
    </xf>
    <xf numFmtId="0" fontId="60" fillId="0" borderId="1" xfId="971" applyFont="1" applyBorder="1" applyAlignment="1">
      <alignment horizontal="center" wrapText="1"/>
    </xf>
    <xf numFmtId="4" fontId="60" fillId="0" borderId="1" xfId="971" applyNumberFormat="1" applyFont="1" applyBorder="1" applyAlignment="1">
      <alignment horizontal="center"/>
    </xf>
    <xf numFmtId="178" fontId="60" fillId="0" borderId="1" xfId="971" applyNumberFormat="1" applyFont="1" applyBorder="1" applyAlignment="1">
      <alignment horizontal="center"/>
    </xf>
    <xf numFmtId="4" fontId="65" fillId="0" borderId="1" xfId="971" applyNumberFormat="1" applyFont="1" applyBorder="1" applyAlignment="1">
      <alignment horizontal="center"/>
    </xf>
    <xf numFmtId="4" fontId="64" fillId="0" borderId="1" xfId="971" applyNumberFormat="1" applyFont="1" applyBorder="1" applyAlignment="1">
      <alignment horizontal="center"/>
    </xf>
    <xf numFmtId="0" fontId="64" fillId="0" borderId="0" xfId="971" applyFont="1" applyBorder="1" applyAlignment="1">
      <alignment horizontal="left" wrapText="1"/>
    </xf>
    <xf numFmtId="4" fontId="64" fillId="0" borderId="0" xfId="971" applyNumberFormat="1" applyFont="1" applyBorder="1" applyAlignment="1">
      <alignment horizontal="center"/>
    </xf>
    <xf numFmtId="0" fontId="60" fillId="0" borderId="1" xfId="971" applyFont="1" applyBorder="1" applyAlignment="1"/>
    <xf numFmtId="4" fontId="8" fillId="0" borderId="1" xfId="0" applyNumberFormat="1" applyFont="1" applyBorder="1" applyAlignment="1">
      <alignment horizontal="right" vertical="top"/>
    </xf>
    <xf numFmtId="4" fontId="9" fillId="2" borderId="1" xfId="0" applyNumberFormat="1" applyFont="1" applyFill="1" applyBorder="1" applyAlignment="1">
      <alignment horizontal="right" vertical="top"/>
    </xf>
    <xf numFmtId="4" fontId="9" fillId="2" borderId="0" xfId="0" applyNumberFormat="1" applyFont="1" applyFill="1"/>
    <xf numFmtId="4" fontId="9" fillId="4" borderId="1" xfId="1" applyNumberFormat="1" applyFont="1" applyFill="1" applyBorder="1" applyAlignment="1">
      <alignment wrapText="1"/>
    </xf>
    <xf numFmtId="4" fontId="8" fillId="3" borderId="1" xfId="1" applyNumberFormat="1" applyFont="1" applyFill="1" applyBorder="1" applyAlignment="1">
      <alignment horizontal="right" vertical="top"/>
    </xf>
    <xf numFmtId="4" fontId="8" fillId="3" borderId="1" xfId="1" applyNumberFormat="1" applyFont="1" applyFill="1" applyBorder="1" applyAlignment="1">
      <alignment horizontal="right" vertical="top" wrapText="1"/>
    </xf>
    <xf numFmtId="4" fontId="60" fillId="0" borderId="0" xfId="971" applyNumberFormat="1" applyFont="1" applyAlignment="1"/>
    <xf numFmtId="177" fontId="8" fillId="0" borderId="0" xfId="0" applyNumberFormat="1" applyFont="1"/>
    <xf numFmtId="179" fontId="64" fillId="0" borderId="0" xfId="971" applyNumberFormat="1" applyFont="1" applyBorder="1" applyAlignment="1">
      <alignment horizontal="center" vertical="center"/>
    </xf>
    <xf numFmtId="4" fontId="61" fillId="0" borderId="0" xfId="971" applyNumberFormat="1" applyFont="1"/>
    <xf numFmtId="180" fontId="64" fillId="0" borderId="0" xfId="971" applyNumberFormat="1" applyFont="1" applyBorder="1" applyAlignment="1">
      <alignment horizontal="center" vertical="center"/>
    </xf>
    <xf numFmtId="168" fontId="8" fillId="3" borderId="1" xfId="1" applyNumberFormat="1" applyFont="1" applyFill="1" applyBorder="1" applyAlignment="1">
      <alignment horizontal="right" vertical="top" wrapText="1"/>
    </xf>
    <xf numFmtId="49" fontId="9" fillId="0" borderId="4" xfId="373" applyNumberFormat="1" applyFont="1" applyFill="1" applyBorder="1" applyAlignment="1">
      <alignment horizontal="right" vertical="top"/>
    </xf>
    <xf numFmtId="4" fontId="9" fillId="0" borderId="1" xfId="1" applyNumberFormat="1" applyFont="1" applyFill="1" applyBorder="1" applyAlignment="1">
      <alignment horizontal="right" vertical="top"/>
    </xf>
    <xf numFmtId="4" fontId="9" fillId="3" borderId="1" xfId="1" applyNumberFormat="1" applyFont="1" applyFill="1" applyBorder="1" applyAlignment="1">
      <alignment horizontal="right" vertical="top" wrapText="1"/>
    </xf>
    <xf numFmtId="177" fontId="9" fillId="0" borderId="0" xfId="0" applyNumberFormat="1" applyFont="1"/>
    <xf numFmtId="0" fontId="9" fillId="0" borderId="0" xfId="0" applyFont="1" applyAlignment="1">
      <alignment horizontal="center" vertical="top"/>
    </xf>
    <xf numFmtId="49" fontId="9" fillId="0" borderId="0" xfId="0" applyNumberFormat="1" applyFont="1" applyAlignment="1">
      <alignment horizontal="left" vertical="top"/>
    </xf>
    <xf numFmtId="0" fontId="9" fillId="0" borderId="0" xfId="0" applyFont="1" applyAlignment="1">
      <alignment horizontal="right" vertical="top"/>
    </xf>
    <xf numFmtId="0" fontId="60" fillId="0" borderId="0" xfId="973" applyFont="1"/>
    <xf numFmtId="0" fontId="71" fillId="0" borderId="0" xfId="1" applyFont="1"/>
    <xf numFmtId="0" fontId="72" fillId="0" borderId="0" xfId="1" applyFont="1" applyBorder="1" applyAlignment="1">
      <alignment horizontal="left" vertical="top"/>
    </xf>
    <xf numFmtId="0" fontId="72" fillId="0" borderId="0" xfId="487" applyFont="1"/>
    <xf numFmtId="0" fontId="71" fillId="0" borderId="0" xfId="1" applyFont="1" applyAlignment="1">
      <alignment horizontal="left" vertical="top"/>
    </xf>
    <xf numFmtId="0" fontId="72" fillId="0" borderId="0" xfId="487" applyFont="1" applyAlignment="1">
      <alignment horizontal="left" vertical="top"/>
    </xf>
    <xf numFmtId="0" fontId="72" fillId="0" borderId="0" xfId="487" applyFont="1" applyAlignment="1">
      <alignment horizontal="right" vertical="top"/>
    </xf>
    <xf numFmtId="0" fontId="71" fillId="0" borderId="0" xfId="1" applyFont="1" applyAlignment="1">
      <alignment vertical="top"/>
    </xf>
    <xf numFmtId="0" fontId="6" fillId="0" borderId="0" xfId="1" applyFont="1"/>
    <xf numFmtId="0" fontId="72" fillId="0" borderId="0" xfId="487" applyFont="1" applyAlignment="1">
      <alignment vertical="top" wrapText="1"/>
    </xf>
    <xf numFmtId="0" fontId="71" fillId="0" borderId="0" xfId="1" applyFont="1" applyAlignment="1">
      <alignment wrapText="1"/>
    </xf>
    <xf numFmtId="0" fontId="71" fillId="0" borderId="0" xfId="1" applyFont="1" applyAlignment="1">
      <alignment horizontal="left" vertical="top" wrapText="1"/>
    </xf>
    <xf numFmtId="0" fontId="71" fillId="0" borderId="0" xfId="1" applyFont="1" applyAlignment="1">
      <alignment vertical="top" wrapText="1"/>
    </xf>
    <xf numFmtId="0" fontId="72" fillId="0" borderId="0" xfId="1" applyFont="1" applyAlignment="1">
      <alignment horizontal="left" vertical="top"/>
    </xf>
    <xf numFmtId="0" fontId="71" fillId="0" borderId="0" xfId="1" applyFont="1" applyAlignment="1">
      <alignment horizontal="left" vertical="top"/>
    </xf>
    <xf numFmtId="0" fontId="71" fillId="0" borderId="0" xfId="1" applyFont="1" applyAlignment="1">
      <alignment horizontal="left" vertical="top" wrapText="1"/>
    </xf>
    <xf numFmtId="0" fontId="9" fillId="0" borderId="2" xfId="1" applyFont="1" applyBorder="1" applyAlignment="1">
      <alignment horizontal="left" wrapText="1"/>
    </xf>
    <xf numFmtId="0" fontId="9" fillId="0" borderId="3" xfId="1" applyFont="1" applyBorder="1" applyAlignment="1">
      <alignment horizontal="left" wrapText="1"/>
    </xf>
    <xf numFmtId="0" fontId="9" fillId="0" borderId="4" xfId="1" applyFont="1" applyBorder="1" applyAlignment="1">
      <alignment horizontal="left" wrapText="1"/>
    </xf>
    <xf numFmtId="0" fontId="9" fillId="4" borderId="2" xfId="1" applyFont="1" applyFill="1" applyBorder="1" applyAlignment="1">
      <alignment horizontal="right" wrapText="1"/>
    </xf>
    <xf numFmtId="0" fontId="9" fillId="4" borderId="3" xfId="1" applyFont="1" applyFill="1" applyBorder="1" applyAlignment="1">
      <alignment horizontal="right" wrapText="1"/>
    </xf>
    <xf numFmtId="0" fontId="9" fillId="4" borderId="4" xfId="1" applyFont="1" applyFill="1" applyBorder="1" applyAlignment="1">
      <alignment horizontal="right" wrapText="1"/>
    </xf>
    <xf numFmtId="0" fontId="8" fillId="0" borderId="1" xfId="0" applyFont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49" fontId="9" fillId="0" borderId="1" xfId="0" applyNumberFormat="1" applyFont="1" applyBorder="1" applyAlignment="1">
      <alignment horizontal="right" vertical="top" wrapText="1"/>
    </xf>
    <xf numFmtId="0" fontId="8" fillId="0" borderId="1" xfId="0" applyFont="1" applyBorder="1" applyAlignment="1">
      <alignment vertical="top" wrapText="1"/>
    </xf>
    <xf numFmtId="0" fontId="9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0" fontId="8" fillId="3" borderId="21" xfId="0" applyFont="1" applyFill="1" applyBorder="1" applyAlignment="1">
      <alignment horizontal="center" vertical="center" wrapText="1"/>
    </xf>
    <xf numFmtId="0" fontId="9" fillId="2" borderId="5" xfId="0" applyFont="1" applyFill="1" applyBorder="1" applyAlignment="1">
      <alignment horizontal="center" vertical="top"/>
    </xf>
    <xf numFmtId="0" fontId="9" fillId="2" borderId="6" xfId="0" applyFont="1" applyFill="1" applyBorder="1" applyAlignment="1">
      <alignment horizontal="center" vertical="top"/>
    </xf>
    <xf numFmtId="0" fontId="9" fillId="2" borderId="7" xfId="0" applyFont="1" applyFill="1" applyBorder="1" applyAlignment="1">
      <alignment horizontal="center" vertical="top"/>
    </xf>
    <xf numFmtId="49" fontId="9" fillId="2" borderId="5" xfId="0" applyNumberFormat="1" applyFont="1" applyFill="1" applyBorder="1" applyAlignment="1">
      <alignment horizontal="left" vertical="top" wrapText="1"/>
    </xf>
    <xf numFmtId="49" fontId="9" fillId="2" borderId="6" xfId="0" applyNumberFormat="1" applyFont="1" applyFill="1" applyBorder="1" applyAlignment="1">
      <alignment horizontal="left" vertical="top" wrapText="1"/>
    </xf>
    <xf numFmtId="49" fontId="9" fillId="2" borderId="7" xfId="0" applyNumberFormat="1" applyFont="1" applyFill="1" applyBorder="1" applyAlignment="1">
      <alignment horizontal="left" vertical="top" wrapText="1"/>
    </xf>
    <xf numFmtId="0" fontId="68" fillId="0" borderId="0" xfId="971" applyFont="1" applyAlignment="1">
      <alignment horizontal="center" wrapText="1"/>
    </xf>
    <xf numFmtId="0" fontId="67" fillId="0" borderId="0" xfId="971" applyFont="1" applyAlignment="1">
      <alignment horizontal="left" wrapText="1"/>
    </xf>
    <xf numFmtId="0" fontId="60" fillId="0" borderId="1" xfId="971" applyFont="1" applyBorder="1" applyAlignment="1">
      <alignment horizontal="center" vertical="center" wrapText="1"/>
    </xf>
    <xf numFmtId="0" fontId="1" fillId="0" borderId="1" xfId="971" applyBorder="1" applyAlignment="1">
      <alignment horizontal="center" vertical="center" wrapText="1"/>
    </xf>
    <xf numFmtId="0" fontId="60" fillId="0" borderId="1" xfId="971" applyFont="1" applyBorder="1" applyAlignment="1">
      <alignment horizontal="center" vertical="center"/>
    </xf>
    <xf numFmtId="0" fontId="69" fillId="3" borderId="0" xfId="971" applyFont="1" applyFill="1" applyAlignment="1">
      <alignment horizontal="center" wrapText="1"/>
    </xf>
    <xf numFmtId="0" fontId="68" fillId="3" borderId="0" xfId="971" applyFont="1" applyFill="1" applyAlignment="1">
      <alignment horizontal="center" wrapText="1"/>
    </xf>
    <xf numFmtId="0" fontId="70" fillId="0" borderId="0" xfId="972" applyFont="1" applyAlignment="1">
      <alignment horizontal="left"/>
    </xf>
    <xf numFmtId="0" fontId="66" fillId="0" borderId="1" xfId="971" applyFont="1" applyBorder="1" applyAlignment="1">
      <alignment horizontal="left"/>
    </xf>
    <xf numFmtId="0" fontId="65" fillId="0" borderId="1" xfId="971" applyFont="1" applyBorder="1" applyAlignment="1">
      <alignment horizontal="left" wrapText="1"/>
    </xf>
    <xf numFmtId="0" fontId="63" fillId="0" borderId="0" xfId="971" applyFont="1" applyAlignment="1">
      <alignment vertical="top" wrapText="1"/>
    </xf>
    <xf numFmtId="0" fontId="60" fillId="0" borderId="1" xfId="971" applyFont="1" applyBorder="1" applyAlignment="1">
      <alignment horizontal="center"/>
    </xf>
    <xf numFmtId="0" fontId="61" fillId="0" borderId="1" xfId="971" applyFont="1" applyFill="1" applyBorder="1" applyAlignment="1">
      <alignment horizontal="center" vertical="center" wrapText="1"/>
    </xf>
    <xf numFmtId="0" fontId="64" fillId="0" borderId="1" xfId="971" applyFont="1" applyBorder="1" applyAlignment="1">
      <alignment horizontal="left" wrapText="1"/>
    </xf>
  </cellXfs>
  <cellStyles count="974">
    <cellStyle name=" 1" xfId="42"/>
    <cellStyle name=" 1 2" xfId="43"/>
    <cellStyle name=" 1 3" xfId="44"/>
    <cellStyle name="_2010 СТРУКТУРА СВОД" xfId="45"/>
    <cellStyle name="_2010 СТРУКТУРА-с зарпл." xfId="46"/>
    <cellStyle name="_4.1 и 5 Финпланы" xfId="47"/>
    <cellStyle name="_4.1 и 5 Финпланы (1)" xfId="48"/>
    <cellStyle name="_Copy of ДРСК_1" xfId="49"/>
    <cellStyle name="_ГКПЗ 09 по типам закупки" xfId="50"/>
    <cellStyle name="_ДРСК, ИПР 2010 Приложение 1свод" xfId="51"/>
    <cellStyle name="_Инвест-структура 2011 26.10.10" xfId="52"/>
    <cellStyle name="_Инвест-структура_ХЭС_22.10.2010" xfId="53"/>
    <cellStyle name="_Инвест-структура_ХЭС_29.10.2010" xfId="54"/>
    <cellStyle name="_ИПР 2011-2017  ХЭС  от 21.02.12" xfId="55"/>
    <cellStyle name="_ИПР 2011-2017 ХЭС  10.01.12 ПРАВИЛЬНЫЙ" xfId="56"/>
    <cellStyle name="_ИПР 2011-2017 ХЭС 16.12.11 на РАО" xfId="57"/>
    <cellStyle name="_ИПР 2012 ХЭС  12.01.12" xfId="58"/>
    <cellStyle name="_ИПР 2014-2018 ХЭС 06.12.12" xfId="59"/>
    <cellStyle name="_Книга2" xfId="60"/>
    <cellStyle name="_Книга4" xfId="61"/>
    <cellStyle name="_Лист1" xfId="62"/>
    <cellStyle name="_Лист2" xfId="63"/>
    <cellStyle name="_Модель Стратегия Ленэнерго_3" xfId="64"/>
    <cellStyle name="_Прил 14 ( 29 ноября)" xfId="65"/>
    <cellStyle name="_Прил 25а_ЕАО_25.12.2009" xfId="66"/>
    <cellStyle name="_Прил 25а_свод_02.11.2009" xfId="67"/>
    <cellStyle name="_Прил 4.1, 4.3 ИПР 2013-2017 24.01.12 СЕМЫКИН" xfId="68"/>
    <cellStyle name="_Прил 4_21.04.2009_СВОД" xfId="69"/>
    <cellStyle name="_Прил. 1.2, 2.2" xfId="70"/>
    <cellStyle name="_прил. 1.4" xfId="71"/>
    <cellStyle name="_Прил.1 Финансирование ИПР 2011-2013" xfId="72"/>
    <cellStyle name="_Прил.10 Отчет об исполнении  финплана 2009-2010" xfId="73"/>
    <cellStyle name="_Прил.4 Отчет об источниках финансирования ИПР 2009-2010 ХЭС" xfId="74"/>
    <cellStyle name="_Прил.9 Финплан 2011-2013" xfId="75"/>
    <cellStyle name="_Прилож. Л к регл. РАО ХЭС 28.11.11 1" xfId="76"/>
    <cellStyle name="_Приложение  2.2; 2.3 ИПР 2013 25.12.12" xfId="77"/>
    <cellStyle name="_Приложение 1 - ЮЯ 2010-2012 гг." xfId="78"/>
    <cellStyle name="_Приложение 1.2_ЮЯ" xfId="79"/>
    <cellStyle name="_Приложение 1.4 ИПР 2013г. ХЭС 21.12.12" xfId="80"/>
    <cellStyle name="_Приложение 14" xfId="81"/>
    <cellStyle name="_Приложение 14 ИПР 2013г. ХЭС 24.12.12" xfId="82"/>
    <cellStyle name="_Приложение 2 (3 вариант)" xfId="83"/>
    <cellStyle name="_Приложение 2 в формате Приложения 8" xfId="84"/>
    <cellStyle name="_Приложение 2 фин. модель ДРСК 01.03.2011 г." xfId="85"/>
    <cellStyle name="_Приложение 4 от 11.01.10" xfId="86"/>
    <cellStyle name="_Приложение 5 ИПР 2013-2017" xfId="87"/>
    <cellStyle name="_Приложение 6" xfId="88"/>
    <cellStyle name="_Приложение 6.1_ЕАО от Артура" xfId="89"/>
    <cellStyle name="_Приложение 7.1" xfId="90"/>
    <cellStyle name="_Приложение 8а" xfId="91"/>
    <cellStyle name="_Приложение №1" xfId="92"/>
    <cellStyle name="_Приложение Ж (инвест.стр-ра)" xfId="93"/>
    <cellStyle name="_Приложения  4.1 ОАО ДРСК,4.2 ХЭС" xfId="94"/>
    <cellStyle name="_Приложения 11 г. ХЭС 28.03.11 утв. Чудовым" xfId="95"/>
    <cellStyle name="_Приложения на Прав-во ХЭС 12.01.12" xfId="96"/>
    <cellStyle name="_Расчет стоимости 1км трубопровода" xfId="5"/>
    <cellStyle name="_таблица 14 ЕАО." xfId="97"/>
    <cellStyle name="_таблица 14 Перечень ИПР и план финансирования 2010г ЕАО." xfId="98"/>
    <cellStyle name="_Услуги ТПиР" xfId="99"/>
    <cellStyle name="_ф 2ГД - форма отчета ГД по закупкам (по видам закупок)" xfId="100"/>
    <cellStyle name="_Финплан ДРСК 2011-2013 17.02.10 Семыкин" xfId="101"/>
    <cellStyle name="_ЮЯ_РАО ЭСВ (1)" xfId="102"/>
    <cellStyle name="20% - Акцент1 2" xfId="103"/>
    <cellStyle name="20% - Акцент1 2 2" xfId="104"/>
    <cellStyle name="20% - Акцент1 2 2 2" xfId="105"/>
    <cellStyle name="20% - Акцент1 2 3" xfId="106"/>
    <cellStyle name="20% - Акцент1 3" xfId="107"/>
    <cellStyle name="20% - Акцент1 3 2" xfId="108"/>
    <cellStyle name="20% - Акцент1 3 2 2" xfId="109"/>
    <cellStyle name="20% - Акцент1 3 3" xfId="110"/>
    <cellStyle name="20% - Акцент1 4" xfId="111"/>
    <cellStyle name="20% - Акцент1 4 2" xfId="112"/>
    <cellStyle name="20% - Акцент2 2" xfId="113"/>
    <cellStyle name="20% - Акцент2 2 2" xfId="114"/>
    <cellStyle name="20% - Акцент2 2 2 2" xfId="115"/>
    <cellStyle name="20% - Акцент2 2 3" xfId="116"/>
    <cellStyle name="20% - Акцент2 3" xfId="117"/>
    <cellStyle name="20% - Акцент2 3 2" xfId="118"/>
    <cellStyle name="20% - Акцент2 3 2 2" xfId="119"/>
    <cellStyle name="20% - Акцент2 3 3" xfId="120"/>
    <cellStyle name="20% - Акцент2 4" xfId="121"/>
    <cellStyle name="20% - Акцент2 4 2" xfId="122"/>
    <cellStyle name="20% - Акцент3 2" xfId="123"/>
    <cellStyle name="20% - Акцент3 2 2" xfId="124"/>
    <cellStyle name="20% - Акцент3 2 2 2" xfId="125"/>
    <cellStyle name="20% - Акцент3 2 3" xfId="126"/>
    <cellStyle name="20% - Акцент3 3" xfId="127"/>
    <cellStyle name="20% - Акцент3 3 2" xfId="128"/>
    <cellStyle name="20% - Акцент3 3 2 2" xfId="129"/>
    <cellStyle name="20% - Акцент3 3 3" xfId="130"/>
    <cellStyle name="20% - Акцент3 4" xfId="131"/>
    <cellStyle name="20% - Акцент3 4 2" xfId="132"/>
    <cellStyle name="20% - Акцент4 2" xfId="133"/>
    <cellStyle name="20% - Акцент4 2 2" xfId="134"/>
    <cellStyle name="20% - Акцент4 2 2 2" xfId="135"/>
    <cellStyle name="20% - Акцент4 2 3" xfId="136"/>
    <cellStyle name="20% - Акцент4 3" xfId="137"/>
    <cellStyle name="20% - Акцент4 3 2" xfId="138"/>
    <cellStyle name="20% - Акцент4 3 2 2" xfId="139"/>
    <cellStyle name="20% - Акцент4 3 3" xfId="140"/>
    <cellStyle name="20% - Акцент4 4" xfId="141"/>
    <cellStyle name="20% - Акцент4 4 2" xfId="142"/>
    <cellStyle name="20% - Акцент5 2" xfId="143"/>
    <cellStyle name="20% - Акцент5 2 2" xfId="144"/>
    <cellStyle name="20% - Акцент5 2 2 2" xfId="145"/>
    <cellStyle name="20% - Акцент5 2 3" xfId="146"/>
    <cellStyle name="20% - Акцент5 3" xfId="147"/>
    <cellStyle name="20% - Акцент5 3 2" xfId="148"/>
    <cellStyle name="20% - Акцент6 2" xfId="149"/>
    <cellStyle name="20% - Акцент6 2 2" xfId="150"/>
    <cellStyle name="20% - Акцент6 2 2 2" xfId="151"/>
    <cellStyle name="20% - Акцент6 2 3" xfId="152"/>
    <cellStyle name="20% - Акцент6 3" xfId="153"/>
    <cellStyle name="20% - Акцент6 3 2" xfId="154"/>
    <cellStyle name="40% - Акцент1 2" xfId="155"/>
    <cellStyle name="40% - Акцент1 2 2" xfId="156"/>
    <cellStyle name="40% - Акцент1 2 2 2" xfId="157"/>
    <cellStyle name="40% - Акцент1 2 3" xfId="158"/>
    <cellStyle name="40% - Акцент1 3" xfId="159"/>
    <cellStyle name="40% - Акцент1 3 2" xfId="160"/>
    <cellStyle name="40% - Акцент1 3 2 2" xfId="161"/>
    <cellStyle name="40% - Акцент1 3 3" xfId="162"/>
    <cellStyle name="40% - Акцент1 4" xfId="163"/>
    <cellStyle name="40% - Акцент1 4 2" xfId="164"/>
    <cellStyle name="40% - Акцент2 2" xfId="165"/>
    <cellStyle name="40% - Акцент2 2 2" xfId="166"/>
    <cellStyle name="40% - Акцент2 2 2 2" xfId="167"/>
    <cellStyle name="40% - Акцент2 2 3" xfId="168"/>
    <cellStyle name="40% - Акцент2 3" xfId="169"/>
    <cellStyle name="40% - Акцент2 3 2" xfId="170"/>
    <cellStyle name="40% - Акцент3 2" xfId="171"/>
    <cellStyle name="40% - Акцент3 2 2" xfId="172"/>
    <cellStyle name="40% - Акцент3 2 2 2" xfId="173"/>
    <cellStyle name="40% - Акцент3 2 3" xfId="174"/>
    <cellStyle name="40% - Акцент3 3" xfId="175"/>
    <cellStyle name="40% - Акцент3 3 2" xfId="176"/>
    <cellStyle name="40% - Акцент3 3 2 2" xfId="177"/>
    <cellStyle name="40% - Акцент3 3 3" xfId="178"/>
    <cellStyle name="40% - Акцент3 4" xfId="179"/>
    <cellStyle name="40% - Акцент3 4 2" xfId="180"/>
    <cellStyle name="40% - Акцент4 2" xfId="181"/>
    <cellStyle name="40% - Акцент4 2 2" xfId="182"/>
    <cellStyle name="40% - Акцент4 2 2 2" xfId="183"/>
    <cellStyle name="40% - Акцент4 2 3" xfId="184"/>
    <cellStyle name="40% - Акцент4 3" xfId="185"/>
    <cellStyle name="40% - Акцент4 3 2" xfId="186"/>
    <cellStyle name="40% - Акцент4 3 2 2" xfId="187"/>
    <cellStyle name="40% - Акцент4 3 3" xfId="188"/>
    <cellStyle name="40% - Акцент4 4" xfId="189"/>
    <cellStyle name="40% - Акцент4 4 2" xfId="190"/>
    <cellStyle name="40% - Акцент5 2" xfId="191"/>
    <cellStyle name="40% - Акцент5 2 2" xfId="192"/>
    <cellStyle name="40% - Акцент5 2 2 2" xfId="193"/>
    <cellStyle name="40% - Акцент5 2 3" xfId="194"/>
    <cellStyle name="40% - Акцент5 3" xfId="195"/>
    <cellStyle name="40% - Акцент5 3 2" xfId="196"/>
    <cellStyle name="40% - Акцент6 2" xfId="197"/>
    <cellStyle name="40% - Акцент6 2 2" xfId="198"/>
    <cellStyle name="40% - Акцент6 2 2 2" xfId="199"/>
    <cellStyle name="40% - Акцент6 2 3" xfId="200"/>
    <cellStyle name="40% - Акцент6 3" xfId="201"/>
    <cellStyle name="40% - Акцент6 3 2" xfId="202"/>
    <cellStyle name="40% - Акцент6 3 2 2" xfId="203"/>
    <cellStyle name="40% - Акцент6 3 3" xfId="204"/>
    <cellStyle name="40% - Акцент6 4" xfId="205"/>
    <cellStyle name="40% - Акцент6 4 2" xfId="206"/>
    <cellStyle name="60% - Акцент1 2" xfId="207"/>
    <cellStyle name="60% - Акцент1 2 2" xfId="208"/>
    <cellStyle name="60% - Акцент1 2 2 2" xfId="209"/>
    <cellStyle name="60% - Акцент1 2 3" xfId="210"/>
    <cellStyle name="60% - Акцент1 3" xfId="211"/>
    <cellStyle name="60% - Акцент2 2" xfId="212"/>
    <cellStyle name="60% - Акцент2 2 2" xfId="213"/>
    <cellStyle name="60% - Акцент2 2 2 2" xfId="214"/>
    <cellStyle name="60% - Акцент2 2 3" xfId="215"/>
    <cellStyle name="60% - Акцент2 3" xfId="216"/>
    <cellStyle name="60% - Акцент3 2" xfId="217"/>
    <cellStyle name="60% - Акцент3 2 2" xfId="218"/>
    <cellStyle name="60% - Акцент3 2 2 2" xfId="219"/>
    <cellStyle name="60% - Акцент3 2 3" xfId="220"/>
    <cellStyle name="60% - Акцент3 3" xfId="221"/>
    <cellStyle name="60% - Акцент4 2" xfId="222"/>
    <cellStyle name="60% - Акцент4 2 2" xfId="223"/>
    <cellStyle name="60% - Акцент4 2 2 2" xfId="224"/>
    <cellStyle name="60% - Акцент4 2 3" xfId="225"/>
    <cellStyle name="60% - Акцент4 3" xfId="226"/>
    <cellStyle name="60% - Акцент5 2" xfId="227"/>
    <cellStyle name="60% - Акцент5 2 2" xfId="228"/>
    <cellStyle name="60% - Акцент5 2 2 2" xfId="229"/>
    <cellStyle name="60% - Акцент5 2 3" xfId="230"/>
    <cellStyle name="60% - Акцент5 3" xfId="231"/>
    <cellStyle name="60% - Акцент6 2" xfId="232"/>
    <cellStyle name="60% - Акцент6 2 2" xfId="233"/>
    <cellStyle name="60% - Акцент6 2 2 2" xfId="234"/>
    <cellStyle name="60% - Акцент6 2 3" xfId="235"/>
    <cellStyle name="60% - Акцент6 3" xfId="236"/>
    <cellStyle name="Assumption" xfId="237"/>
    <cellStyle name="Comma [0]" xfId="6"/>
    <cellStyle name="Comma_laroux" xfId="7"/>
    <cellStyle name="Currency [0]" xfId="8"/>
    <cellStyle name="Currency_laroux" xfId="9"/>
    <cellStyle name="Dates" xfId="238"/>
    <cellStyle name="E-mail" xfId="239"/>
    <cellStyle name="Heading" xfId="240"/>
    <cellStyle name="Heading2" xfId="241"/>
    <cellStyle name="Inputs" xfId="242"/>
    <cellStyle name="Normal_Attachement No.1" xfId="10"/>
    <cellStyle name="S1" xfId="11"/>
    <cellStyle name="Table Heading" xfId="243"/>
    <cellStyle name="TableStyleLight1" xfId="244"/>
    <cellStyle name="TableStyleLight1 2" xfId="245"/>
    <cellStyle name="TableStyleLight1 3" xfId="246"/>
    <cellStyle name="Telephone number" xfId="247"/>
    <cellStyle name="Акт" xfId="248"/>
    <cellStyle name="АктМТСН" xfId="249"/>
    <cellStyle name="Акцент1 2" xfId="250"/>
    <cellStyle name="Акцент1 2 2" xfId="251"/>
    <cellStyle name="Акцент1 2 2 2" xfId="252"/>
    <cellStyle name="Акцент1 2 3" xfId="253"/>
    <cellStyle name="Акцент1 3" xfId="254"/>
    <cellStyle name="Акцент2 2" xfId="255"/>
    <cellStyle name="Акцент2 2 2" xfId="256"/>
    <cellStyle name="Акцент2 2 2 2" xfId="257"/>
    <cellStyle name="Акцент2 2 3" xfId="258"/>
    <cellStyle name="Акцент2 3" xfId="259"/>
    <cellStyle name="Акцент3 2" xfId="260"/>
    <cellStyle name="Акцент3 2 2" xfId="261"/>
    <cellStyle name="Акцент3 2 2 2" xfId="262"/>
    <cellStyle name="Акцент3 2 3" xfId="263"/>
    <cellStyle name="Акцент3 3" xfId="264"/>
    <cellStyle name="Акцент4 2" xfId="265"/>
    <cellStyle name="Акцент4 2 2" xfId="266"/>
    <cellStyle name="Акцент4 2 2 2" xfId="267"/>
    <cellStyle name="Акцент4 2 3" xfId="268"/>
    <cellStyle name="Акцент4 3" xfId="269"/>
    <cellStyle name="Акцент5 2" xfId="270"/>
    <cellStyle name="Акцент5 2 2" xfId="271"/>
    <cellStyle name="Акцент5 2 2 2" xfId="272"/>
    <cellStyle name="Акцент5 2 3" xfId="273"/>
    <cellStyle name="Акцент5 3" xfId="274"/>
    <cellStyle name="Акцент6 2" xfId="275"/>
    <cellStyle name="Акцент6 2 2" xfId="276"/>
    <cellStyle name="Акцент6 2 2 2" xfId="277"/>
    <cellStyle name="Акцент6 2 3" xfId="278"/>
    <cellStyle name="Акцент6 3" xfId="279"/>
    <cellStyle name="Ввод  2" xfId="280"/>
    <cellStyle name="Ввод  2 2" xfId="281"/>
    <cellStyle name="Ввод  2 2 2" xfId="282"/>
    <cellStyle name="Ввод  2 2 2 2" xfId="283"/>
    <cellStyle name="Ввод  2 2 3" xfId="284"/>
    <cellStyle name="Ввод  2 3" xfId="285"/>
    <cellStyle name="Ввод  2 3 2" xfId="286"/>
    <cellStyle name="Ввод  2 3 3" xfId="287"/>
    <cellStyle name="Ввод  2 4" xfId="288"/>
    <cellStyle name="Ввод  2 5" xfId="289"/>
    <cellStyle name="Ввод  3" xfId="290"/>
    <cellStyle name="ВедРесурсов" xfId="291"/>
    <cellStyle name="ВедРесурсовАкт" xfId="292"/>
    <cellStyle name="Вывод 2" xfId="293"/>
    <cellStyle name="Вывод 2 2" xfId="294"/>
    <cellStyle name="Вывод 2 2 2" xfId="295"/>
    <cellStyle name="Вывод 2 2 2 2" xfId="296"/>
    <cellStyle name="Вывод 2 3" xfId="297"/>
    <cellStyle name="Вывод 2 3 2" xfId="298"/>
    <cellStyle name="Вывод 2 3 3" xfId="299"/>
    <cellStyle name="Вывод 2 4" xfId="300"/>
    <cellStyle name="Вывод 2 5" xfId="301"/>
    <cellStyle name="Вывод 3" xfId="302"/>
    <cellStyle name="Вывод 3 2" xfId="303"/>
    <cellStyle name="Вычисление 2" xfId="304"/>
    <cellStyle name="Вычисление 2 2" xfId="305"/>
    <cellStyle name="Вычисление 2 2 2" xfId="306"/>
    <cellStyle name="Вычисление 2 2 2 2" xfId="307"/>
    <cellStyle name="Вычисление 2 2 3" xfId="308"/>
    <cellStyle name="Вычисление 2 3" xfId="309"/>
    <cellStyle name="Вычисление 2 3 2" xfId="310"/>
    <cellStyle name="Вычисление 2 3 3" xfId="311"/>
    <cellStyle name="Вычисление 2 4" xfId="312"/>
    <cellStyle name="Вычисление 2 5" xfId="313"/>
    <cellStyle name="Вычисление 3" xfId="314"/>
    <cellStyle name="Вычисление 3 2" xfId="315"/>
    <cellStyle name="Денежный 2" xfId="12"/>
    <cellStyle name="Заголовок" xfId="316"/>
    <cellStyle name="Заголовок 1 2" xfId="317"/>
    <cellStyle name="Заголовок 1 2 2" xfId="318"/>
    <cellStyle name="Заголовок 1 2 3" xfId="319"/>
    <cellStyle name="Заголовок 1 3" xfId="320"/>
    <cellStyle name="Заголовок 2 2" xfId="321"/>
    <cellStyle name="Заголовок 2 2 2" xfId="322"/>
    <cellStyle name="Заголовок 2 2 3" xfId="323"/>
    <cellStyle name="Заголовок 2 3" xfId="324"/>
    <cellStyle name="Заголовок 3 2" xfId="325"/>
    <cellStyle name="Заголовок 3 2 2" xfId="326"/>
    <cellStyle name="Заголовок 3 2 3" xfId="327"/>
    <cellStyle name="Заголовок 3 3" xfId="328"/>
    <cellStyle name="Заголовок 4 2" xfId="329"/>
    <cellStyle name="Заголовок 4 2 2" xfId="330"/>
    <cellStyle name="Заголовок 4 2 3" xfId="331"/>
    <cellStyle name="Заголовок 4 3" xfId="332"/>
    <cellStyle name="ЗаголовокСтолбца" xfId="333"/>
    <cellStyle name="Значение" xfId="334"/>
    <cellStyle name="Значение 2" xfId="335"/>
    <cellStyle name="Значение 2 2" xfId="336"/>
    <cellStyle name="Значение 3" xfId="337"/>
    <cellStyle name="Индексы" xfId="338"/>
    <cellStyle name="Итог 2" xfId="339"/>
    <cellStyle name="Итог 2 2" xfId="340"/>
    <cellStyle name="Итог 2 2 2" xfId="341"/>
    <cellStyle name="Итог 2 2 2 2" xfId="342"/>
    <cellStyle name="Итог 2 2 3" xfId="343"/>
    <cellStyle name="Итог 2 3" xfId="344"/>
    <cellStyle name="Итог 2 3 2" xfId="345"/>
    <cellStyle name="Итог 2 4" xfId="346"/>
    <cellStyle name="Итог 2 5" xfId="347"/>
    <cellStyle name="Итог 3" xfId="348"/>
    <cellStyle name="Итог 3 2" xfId="349"/>
    <cellStyle name="Итоги" xfId="13"/>
    <cellStyle name="ИтогоАктБазЦ" xfId="350"/>
    <cellStyle name="ИтогоАктБИМ" xfId="351"/>
    <cellStyle name="ИтогоАктРесМет" xfId="352"/>
    <cellStyle name="ИтогоБазЦ" xfId="353"/>
    <cellStyle name="ИтогоБИМ" xfId="354"/>
    <cellStyle name="ИтогоРесМет" xfId="355"/>
    <cellStyle name="Контрольная ячейка 2" xfId="356"/>
    <cellStyle name="Контрольная ячейка 2 2" xfId="357"/>
    <cellStyle name="Контрольная ячейка 2 2 2" xfId="358"/>
    <cellStyle name="Контрольная ячейка 2 3" xfId="359"/>
    <cellStyle name="Контрольная ячейка 3" xfId="360"/>
    <cellStyle name="ЛокСмета" xfId="14"/>
    <cellStyle name="ЛокСмМТСН" xfId="361"/>
    <cellStyle name="М29" xfId="362"/>
    <cellStyle name="Название 2" xfId="363"/>
    <cellStyle name="Название 2 2" xfId="364"/>
    <cellStyle name="Название 2 3" xfId="365"/>
    <cellStyle name="Название 3" xfId="366"/>
    <cellStyle name="Нейтральный 2" xfId="367"/>
    <cellStyle name="Нейтральный 2 2" xfId="368"/>
    <cellStyle name="Нейтральный 2 2 2" xfId="369"/>
    <cellStyle name="Нейтральный 2 3" xfId="370"/>
    <cellStyle name="Нейтральный 3" xfId="371"/>
    <cellStyle name="ОбСмета" xfId="372"/>
    <cellStyle name="Обычный" xfId="0" builtinId="0"/>
    <cellStyle name="Обычный 10" xfId="373"/>
    <cellStyle name="Обычный 10 2" xfId="374"/>
    <cellStyle name="Обычный 10 2 2" xfId="375"/>
    <cellStyle name="Обычный 10 2 2 2" xfId="376"/>
    <cellStyle name="Обычный 10 2 2 2 2" xfId="377"/>
    <cellStyle name="Обычный 10 2 2 2 2 2" xfId="378"/>
    <cellStyle name="Обычный 10 2 2 2 2 3" xfId="379"/>
    <cellStyle name="Обычный 10 2 2 2 3" xfId="380"/>
    <cellStyle name="Обычный 10 2 2 2 3 2" xfId="381"/>
    <cellStyle name="Обычный 10 2 2 2 3 3" xfId="382"/>
    <cellStyle name="Обычный 10 2 2 2 4" xfId="383"/>
    <cellStyle name="Обычный 10 2 2 2 5" xfId="384"/>
    <cellStyle name="Обычный 10 2 2 3" xfId="385"/>
    <cellStyle name="Обычный 10 2 2 3 2" xfId="386"/>
    <cellStyle name="Обычный 10 2 2 3 3" xfId="387"/>
    <cellStyle name="Обычный 10 2 2 4" xfId="388"/>
    <cellStyle name="Обычный 10 2 2 4 2" xfId="389"/>
    <cellStyle name="Обычный 10 2 2 4 3" xfId="390"/>
    <cellStyle name="Обычный 10 2 2 5" xfId="391"/>
    <cellStyle name="Обычный 10 2 2 6" xfId="392"/>
    <cellStyle name="Обычный 10 2 3" xfId="393"/>
    <cellStyle name="Обычный 10 2 3 2" xfId="394"/>
    <cellStyle name="Обычный 10 2 3 2 2" xfId="395"/>
    <cellStyle name="Обычный 10 2 3 2 3" xfId="396"/>
    <cellStyle name="Обычный 10 2 3 3" xfId="397"/>
    <cellStyle name="Обычный 10 2 3 3 2" xfId="398"/>
    <cellStyle name="Обычный 10 2 3 3 3" xfId="399"/>
    <cellStyle name="Обычный 10 2 3 4" xfId="400"/>
    <cellStyle name="Обычный 10 2 3 5" xfId="401"/>
    <cellStyle name="Обычный 10 2 4" xfId="402"/>
    <cellStyle name="Обычный 10 2 5" xfId="403"/>
    <cellStyle name="Обычный 10 2 5 2" xfId="404"/>
    <cellStyle name="Обычный 10 2 5 3" xfId="405"/>
    <cellStyle name="Обычный 10 3" xfId="406"/>
    <cellStyle name="Обычный 10 3 2" xfId="407"/>
    <cellStyle name="Обычный 10 3 2 2" xfId="408"/>
    <cellStyle name="Обычный 10 3 2 2 2" xfId="409"/>
    <cellStyle name="Обычный 10 3 2 2 3" xfId="410"/>
    <cellStyle name="Обычный 10 3 2 3" xfId="411"/>
    <cellStyle name="Обычный 10 3 2 3 2" xfId="412"/>
    <cellStyle name="Обычный 10 3 2 3 3" xfId="413"/>
    <cellStyle name="Обычный 10 3 2 4" xfId="414"/>
    <cellStyle name="Обычный 10 3 2 5" xfId="415"/>
    <cellStyle name="Обычный 10 3 3" xfId="416"/>
    <cellStyle name="Обычный 10 3 4" xfId="417"/>
    <cellStyle name="Обычный 10 3 4 2" xfId="418"/>
    <cellStyle name="Обычный 10 3 4 3" xfId="419"/>
    <cellStyle name="Обычный 10 3 5" xfId="420"/>
    <cellStyle name="Обычный 10 3 5 2" xfId="421"/>
    <cellStyle name="Обычный 10 3 5 3" xfId="422"/>
    <cellStyle name="Обычный 10 3 6" xfId="423"/>
    <cellStyle name="Обычный 10 3 7" xfId="424"/>
    <cellStyle name="Обычный 10 4" xfId="425"/>
    <cellStyle name="Обычный 10 4 2" xfId="426"/>
    <cellStyle name="Обычный 10 4 2 2" xfId="427"/>
    <cellStyle name="Обычный 10 4 2 3" xfId="428"/>
    <cellStyle name="Обычный 10 4 3" xfId="429"/>
    <cellStyle name="Обычный 10 4 3 2" xfId="430"/>
    <cellStyle name="Обычный 10 4 3 3" xfId="431"/>
    <cellStyle name="Обычный 10 4 4" xfId="432"/>
    <cellStyle name="Обычный 10 4 5" xfId="433"/>
    <cellStyle name="Обычный 11" xfId="434"/>
    <cellStyle name="Обычный 11 2" xfId="435"/>
    <cellStyle name="Обычный 11 3" xfId="436"/>
    <cellStyle name="Обычный 11 3 2" xfId="437"/>
    <cellStyle name="Обычный 11 3 2 2" xfId="438"/>
    <cellStyle name="Обычный 11 3 2 3" xfId="439"/>
    <cellStyle name="Обычный 11 3 3" xfId="440"/>
    <cellStyle name="Обычный 11 3 3 2" xfId="441"/>
    <cellStyle name="Обычный 11 3 3 3" xfId="442"/>
    <cellStyle name="Обычный 11 3 4" xfId="443"/>
    <cellStyle name="Обычный 11 3 4 2" xfId="444"/>
    <cellStyle name="Обычный 11 3 4 3" xfId="445"/>
    <cellStyle name="Обычный 11 3 5" xfId="446"/>
    <cellStyle name="Обычный 11 3 6" xfId="447"/>
    <cellStyle name="Обычный 11 4" xfId="448"/>
    <cellStyle name="Обычный 11 4 2" xfId="449"/>
    <cellStyle name="Обычный 12" xfId="450"/>
    <cellStyle name="Обычный 12 2" xfId="35"/>
    <cellStyle name="Обычный 12 3" xfId="451"/>
    <cellStyle name="Обычный 12 3 2" xfId="452"/>
    <cellStyle name="Обычный 12 4" xfId="453"/>
    <cellStyle name="Обычный 12 5" xfId="454"/>
    <cellStyle name="Обычный 12 5 2" xfId="455"/>
    <cellStyle name="Обычный 12 5 2 2" xfId="456"/>
    <cellStyle name="Обычный 12 5 2 3" xfId="457"/>
    <cellStyle name="Обычный 12 5 3" xfId="458"/>
    <cellStyle name="Обычный 12 5 4" xfId="459"/>
    <cellStyle name="Обычный 12 6" xfId="460"/>
    <cellStyle name="Обычный 12 6 2" xfId="461"/>
    <cellStyle name="Обычный 12 6 3" xfId="462"/>
    <cellStyle name="Обычный 12 7" xfId="463"/>
    <cellStyle name="Обычный 12 7 2" xfId="464"/>
    <cellStyle name="Обычный 12 7 3" xfId="465"/>
    <cellStyle name="Обычный 12 8" xfId="466"/>
    <cellStyle name="Обычный 12 9" xfId="467"/>
    <cellStyle name="Обычный 13" xfId="468"/>
    <cellStyle name="Обычный 13 2" xfId="469"/>
    <cellStyle name="Обычный 13 3" xfId="470"/>
    <cellStyle name="Обычный 14" xfId="471"/>
    <cellStyle name="Обычный 14 2" xfId="472"/>
    <cellStyle name="Обычный 15" xfId="473"/>
    <cellStyle name="Обычный 15 2" xfId="474"/>
    <cellStyle name="Обычный 15 3" xfId="475"/>
    <cellStyle name="Обычный 15 4" xfId="476"/>
    <cellStyle name="Обычный 15 4 2" xfId="477"/>
    <cellStyle name="Обычный 16" xfId="478"/>
    <cellStyle name="Обычный 17" xfId="479"/>
    <cellStyle name="Обычный 17 2" xfId="480"/>
    <cellStyle name="Обычный 18" xfId="481"/>
    <cellStyle name="Обычный 18 2" xfId="482"/>
    <cellStyle name="Обычный 18 3" xfId="483"/>
    <cellStyle name="Обычный 19" xfId="484"/>
    <cellStyle name="Обычный 19 2" xfId="485"/>
    <cellStyle name="Обычный 2" xfId="1"/>
    <cellStyle name="Обычный 2 10" xfId="486"/>
    <cellStyle name="Обычный 2 2" xfId="15"/>
    <cellStyle name="Обычный 2 2 2" xfId="487"/>
    <cellStyle name="Обычный 2 2 2 2" xfId="488"/>
    <cellStyle name="Обычный 2 2 2 2 2" xfId="489"/>
    <cellStyle name="Обычный 2 2 2 3" xfId="490"/>
    <cellStyle name="Обычный 2 2 3" xfId="491"/>
    <cellStyle name="Обычный 2 3" xfId="4"/>
    <cellStyle name="Обычный 2 3 2" xfId="492"/>
    <cellStyle name="Обычный 2 3 3" xfId="493"/>
    <cellStyle name="Обычный 2 3_к селектору 26 06 13 (ИПР ПЭС) рабочий (2)" xfId="494"/>
    <cellStyle name="Обычный 2 4" xfId="33"/>
    <cellStyle name="Обычный 2 4 2" xfId="495"/>
    <cellStyle name="Обычный 2 4 2 2" xfId="496"/>
    <cellStyle name="Обычный 2 4 2 2 2" xfId="497"/>
    <cellStyle name="Обычный 2 4 2 2 3" xfId="498"/>
    <cellStyle name="Обычный 2 4 2 3" xfId="499"/>
    <cellStyle name="Обычный 2 4 2 4" xfId="500"/>
    <cellStyle name="Обычный 2 4 3" xfId="971"/>
    <cellStyle name="Обычный 2 5" xfId="501"/>
    <cellStyle name="Обычный 2 5 2" xfId="502"/>
    <cellStyle name="Обычный 2 5 2 2" xfId="503"/>
    <cellStyle name="Обычный 2 5 2 2 2" xfId="504"/>
    <cellStyle name="Обычный 2 5 2 2 2 2" xfId="505"/>
    <cellStyle name="Обычный 2 5 2 2 2 3" xfId="506"/>
    <cellStyle name="Обычный 2 5 2 2 3" xfId="507"/>
    <cellStyle name="Обычный 2 5 2 2 4" xfId="508"/>
    <cellStyle name="Обычный 2 5 2 3" xfId="509"/>
    <cellStyle name="Обычный 2 5 2 3 2" xfId="510"/>
    <cellStyle name="Обычный 2 5 2 3 3" xfId="511"/>
    <cellStyle name="Обычный 2 5 2 4" xfId="512"/>
    <cellStyle name="Обычный 2 5 2 5" xfId="513"/>
    <cellStyle name="Обычный 2 5 3" xfId="514"/>
    <cellStyle name="Обычный 2 5 3 2" xfId="515"/>
    <cellStyle name="Обычный 2 5 3 2 2" xfId="516"/>
    <cellStyle name="Обычный 2 5 3 2 3" xfId="517"/>
    <cellStyle name="Обычный 2 5 3 3" xfId="518"/>
    <cellStyle name="Обычный 2 5 3 4" xfId="519"/>
    <cellStyle name="Обычный 2 5 4" xfId="520"/>
    <cellStyle name="Обычный 2 5 4 2" xfId="521"/>
    <cellStyle name="Обычный 2 5 4 3" xfId="522"/>
    <cellStyle name="Обычный 2 5 5" xfId="523"/>
    <cellStyle name="Обычный 2 5 5 2" xfId="524"/>
    <cellStyle name="Обычный 2 5 5 3" xfId="525"/>
    <cellStyle name="Обычный 2 5 6" xfId="526"/>
    <cellStyle name="Обычный 2 5 7" xfId="527"/>
    <cellStyle name="Обычный 2_к селектору 26 06 13 (ИПР ПЭС) рабочий (2)" xfId="528"/>
    <cellStyle name="Обычный 20" xfId="529"/>
    <cellStyle name="Обычный 20 2" xfId="530"/>
    <cellStyle name="Обычный 21" xfId="531"/>
    <cellStyle name="Обычный 22" xfId="532"/>
    <cellStyle name="Обычный 23" xfId="533"/>
    <cellStyle name="Обычный 23 2" xfId="534"/>
    <cellStyle name="Обычный 24" xfId="535"/>
    <cellStyle name="Обычный 24 2" xfId="536"/>
    <cellStyle name="Обычный 24 2 2" xfId="537"/>
    <cellStyle name="Обычный 24 2 3" xfId="538"/>
    <cellStyle name="Обычный 24 2 3 2" xfId="539"/>
    <cellStyle name="Обычный 24 2 3 3" xfId="540"/>
    <cellStyle name="Обычный 24 2 4" xfId="541"/>
    <cellStyle name="Обычный 24 2 5" xfId="542"/>
    <cellStyle name="Обычный 24 3" xfId="543"/>
    <cellStyle name="Обычный 24 4" xfId="544"/>
    <cellStyle name="Обычный 25" xfId="545"/>
    <cellStyle name="Обычный 25 2" xfId="546"/>
    <cellStyle name="Обычный 25 2 2" xfId="547"/>
    <cellStyle name="Обычный 25 2 2 2" xfId="548"/>
    <cellStyle name="Обычный 25 2 2 2 2" xfId="549"/>
    <cellStyle name="Обычный 25 2 2 2 3" xfId="550"/>
    <cellStyle name="Обычный 25 2 2 3" xfId="551"/>
    <cellStyle name="Обычный 25 2 2 4" xfId="552"/>
    <cellStyle name="Обычный 25 3" xfId="553"/>
    <cellStyle name="Обычный 25 4" xfId="554"/>
    <cellStyle name="Обычный 26" xfId="555"/>
    <cellStyle name="Обычный 26 2" xfId="556"/>
    <cellStyle name="Обычный 26 3" xfId="557"/>
    <cellStyle name="Обычный 27" xfId="558"/>
    <cellStyle name="Обычный 27 2" xfId="559"/>
    <cellStyle name="Обычный 27 3" xfId="560"/>
    <cellStyle name="Обычный 28" xfId="561"/>
    <cellStyle name="Обычный 28 2" xfId="562"/>
    <cellStyle name="Обычный 28 3" xfId="563"/>
    <cellStyle name="Обычный 29" xfId="564"/>
    <cellStyle name="Обычный 29 2" xfId="565"/>
    <cellStyle name="Обычный 29 3" xfId="566"/>
    <cellStyle name="Обычный 3" xfId="2"/>
    <cellStyle name="Обычный 3 2" xfId="17"/>
    <cellStyle name="Обычный 3 2 2" xfId="18"/>
    <cellStyle name="Обычный 3 2 2 2" xfId="36"/>
    <cellStyle name="Обычный 3 2 2 3" xfId="567"/>
    <cellStyle name="Обычный 3 2 3" xfId="568"/>
    <cellStyle name="Обычный 3 2 4" xfId="569"/>
    <cellStyle name="Обычный 3 2 5" xfId="966"/>
    <cellStyle name="Обычный 3 3" xfId="19"/>
    <cellStyle name="Обычный 3 3 2" xfId="570"/>
    <cellStyle name="Обычный 3 3 3" xfId="571"/>
    <cellStyle name="Обычный 3 3 4" xfId="973"/>
    <cellStyle name="Обычный 3 4" xfId="20"/>
    <cellStyle name="Обычный 3 5" xfId="21"/>
    <cellStyle name="Обычный 3 5 2" xfId="22"/>
    <cellStyle name="Обычный 3 5 2 2" xfId="972"/>
    <cellStyle name="Обычный 3 6" xfId="16"/>
    <cellStyle name="Обычный 3 7" xfId="41"/>
    <cellStyle name="Обычный 3_ДИПР 2014-2018 (прил 1.1,1.2,1.3,2.2,2.3, 6.1.,6.2,6.3)" xfId="572"/>
    <cellStyle name="Обычный 30" xfId="573"/>
    <cellStyle name="Обычный 31" xfId="574"/>
    <cellStyle name="Обычный 32" xfId="575"/>
    <cellStyle name="Обычный 33" xfId="967"/>
    <cellStyle name="Обычный 34" xfId="968"/>
    <cellStyle name="Обычный 35" xfId="969"/>
    <cellStyle name="Обычный 35 2" xfId="970"/>
    <cellStyle name="Обычный 4" xfId="3"/>
    <cellStyle name="Обычный 4 2" xfId="576"/>
    <cellStyle name="Обычный 4 2 2" xfId="577"/>
    <cellStyle name="Обычный 4 3" xfId="578"/>
    <cellStyle name="Обычный 4 3 2" xfId="579"/>
    <cellStyle name="Обычный 4 3 2 2" xfId="580"/>
    <cellStyle name="Обычный 4 3 2 2 2" xfId="581"/>
    <cellStyle name="Обычный 4 3 2 2 2 2" xfId="582"/>
    <cellStyle name="Обычный 4 3 2 2 2 2 2" xfId="583"/>
    <cellStyle name="Обычный 4 3 2 2 2 2 3" xfId="584"/>
    <cellStyle name="Обычный 4 3 2 2 2 3" xfId="585"/>
    <cellStyle name="Обычный 4 3 2 2 2 3 2" xfId="586"/>
    <cellStyle name="Обычный 4 3 2 2 2 3 3" xfId="587"/>
    <cellStyle name="Обычный 4 3 2 2 2 4" xfId="588"/>
    <cellStyle name="Обычный 4 3 2 2 2 5" xfId="589"/>
    <cellStyle name="Обычный 4 3 2 2 3" xfId="590"/>
    <cellStyle name="Обычный 4 3 2 2 3 2" xfId="591"/>
    <cellStyle name="Обычный 4 3 2 2 3 3" xfId="592"/>
    <cellStyle name="Обычный 4 3 2 2 4" xfId="593"/>
    <cellStyle name="Обычный 4 3 2 2 4 2" xfId="594"/>
    <cellStyle name="Обычный 4 3 2 2 4 3" xfId="595"/>
    <cellStyle name="Обычный 4 3 2 2 5" xfId="596"/>
    <cellStyle name="Обычный 4 3 2 2 6" xfId="597"/>
    <cellStyle name="Обычный 4 3 2 3" xfId="598"/>
    <cellStyle name="Обычный 4 3 2 3 2" xfId="599"/>
    <cellStyle name="Обычный 4 3 2 3 2 2" xfId="600"/>
    <cellStyle name="Обычный 4 3 2 3 2 3" xfId="601"/>
    <cellStyle name="Обычный 4 3 2 3 3" xfId="602"/>
    <cellStyle name="Обычный 4 3 2 3 3 2" xfId="603"/>
    <cellStyle name="Обычный 4 3 2 3 3 3" xfId="604"/>
    <cellStyle name="Обычный 4 3 2 3 4" xfId="605"/>
    <cellStyle name="Обычный 4 3 2 3 5" xfId="606"/>
    <cellStyle name="Обычный 4 3 2 4" xfId="607"/>
    <cellStyle name="Обычный 4 3 2 4 2" xfId="608"/>
    <cellStyle name="Обычный 4 3 2 4 3" xfId="609"/>
    <cellStyle name="Обычный 4 3 2 5" xfId="610"/>
    <cellStyle name="Обычный 4 3 2 5 2" xfId="611"/>
    <cellStyle name="Обычный 4 3 2 5 3" xfId="612"/>
    <cellStyle name="Обычный 4 3 2 6" xfId="613"/>
    <cellStyle name="Обычный 4 3 2 7" xfId="614"/>
    <cellStyle name="Обычный 4 3 3" xfId="615"/>
    <cellStyle name="Обычный 4 3 3 2" xfId="616"/>
    <cellStyle name="Обычный 4 3 3 2 2" xfId="617"/>
    <cellStyle name="Обычный 4 3 3 2 2 2" xfId="618"/>
    <cellStyle name="Обычный 4 3 3 2 2 3" xfId="619"/>
    <cellStyle name="Обычный 4 3 3 2 3" xfId="620"/>
    <cellStyle name="Обычный 4 3 3 2 3 2" xfId="621"/>
    <cellStyle name="Обычный 4 3 3 2 3 3" xfId="622"/>
    <cellStyle name="Обычный 4 3 3 2 4" xfId="623"/>
    <cellStyle name="Обычный 4 3 3 2 5" xfId="624"/>
    <cellStyle name="Обычный 4 3 3 3" xfId="625"/>
    <cellStyle name="Обычный 4 3 3 3 2" xfId="626"/>
    <cellStyle name="Обычный 4 3 3 3 3" xfId="627"/>
    <cellStyle name="Обычный 4 3 3 4" xfId="628"/>
    <cellStyle name="Обычный 4 3 3 4 2" xfId="629"/>
    <cellStyle name="Обычный 4 3 3 4 3" xfId="630"/>
    <cellStyle name="Обычный 4 3 3 5" xfId="631"/>
    <cellStyle name="Обычный 4 3 3 6" xfId="632"/>
    <cellStyle name="Обычный 4 3 4" xfId="633"/>
    <cellStyle name="Обычный 4 3 4 2" xfId="634"/>
    <cellStyle name="Обычный 4 3 4 2 2" xfId="635"/>
    <cellStyle name="Обычный 4 3 4 2 3" xfId="636"/>
    <cellStyle name="Обычный 4 3 4 3" xfId="637"/>
    <cellStyle name="Обычный 4 3 4 3 2" xfId="638"/>
    <cellStyle name="Обычный 4 3 4 3 3" xfId="639"/>
    <cellStyle name="Обычный 4 3 4 4" xfId="640"/>
    <cellStyle name="Обычный 4 3 4 5" xfId="641"/>
    <cellStyle name="Обычный 4 3 5" xfId="642"/>
    <cellStyle name="Обычный 4 3 5 2" xfId="643"/>
    <cellStyle name="Обычный 4 3 5 3" xfId="644"/>
    <cellStyle name="Обычный 4 3 6" xfId="645"/>
    <cellStyle name="Обычный 4 3 6 2" xfId="646"/>
    <cellStyle name="Обычный 4 3 6 3" xfId="647"/>
    <cellStyle name="Обычный 4 3 7" xfId="648"/>
    <cellStyle name="Обычный 4 3 8" xfId="649"/>
    <cellStyle name="Обычный 4 4" xfId="650"/>
    <cellStyle name="Обычный 4 4 2" xfId="651"/>
    <cellStyle name="Обычный 4 4 3" xfId="652"/>
    <cellStyle name="Обычный 4 5" xfId="653"/>
    <cellStyle name="Обычный 4 6" xfId="654"/>
    <cellStyle name="Обычный 4 7" xfId="655"/>
    <cellStyle name="Обычный 5" xfId="23"/>
    <cellStyle name="Обычный 5 2" xfId="656"/>
    <cellStyle name="Обычный 5 2 2" xfId="657"/>
    <cellStyle name="Обычный 5 3" xfId="658"/>
    <cellStyle name="Обычный 5 3 2" xfId="659"/>
    <cellStyle name="Обычный 5 3 3" xfId="660"/>
    <cellStyle name="Обычный 5 4" xfId="661"/>
    <cellStyle name="Обычный 5 4 2" xfId="662"/>
    <cellStyle name="Обычный 5 4 2 2" xfId="663"/>
    <cellStyle name="Обычный 5 4 2 3" xfId="664"/>
    <cellStyle name="Обычный 5 4 3" xfId="665"/>
    <cellStyle name="Обычный 5 4 3 2" xfId="666"/>
    <cellStyle name="Обычный 5 4 3 3" xfId="667"/>
    <cellStyle name="Обычный 5 4 4" xfId="668"/>
    <cellStyle name="Обычный 5 4 5" xfId="669"/>
    <cellStyle name="Обычный 5_Все прил 2012-2017 (коррект ПР) ЕАО" xfId="670"/>
    <cellStyle name="Обычный 6" xfId="34"/>
    <cellStyle name="Обычный 6 2" xfId="37"/>
    <cellStyle name="Обычный 6 2 2" xfId="671"/>
    <cellStyle name="Обычный 6 2 2 2" xfId="672"/>
    <cellStyle name="Обычный 6 2 2 2 2" xfId="673"/>
    <cellStyle name="Обычный 6 2 2 2 2 2" xfId="674"/>
    <cellStyle name="Обычный 6 2 2 2 2 3" xfId="675"/>
    <cellStyle name="Обычный 6 2 2 2 3" xfId="676"/>
    <cellStyle name="Обычный 6 2 2 2 3 2" xfId="677"/>
    <cellStyle name="Обычный 6 2 2 2 3 3" xfId="678"/>
    <cellStyle name="Обычный 6 2 2 3" xfId="679"/>
    <cellStyle name="Обычный 6 2 2 3 2" xfId="680"/>
    <cellStyle name="Обычный 6 2 2 3 3" xfId="681"/>
    <cellStyle name="Обычный 6 2 2 4" xfId="682"/>
    <cellStyle name="Обычный 6 2 2 4 2" xfId="683"/>
    <cellStyle name="Обычный 6 2 2 4 3" xfId="684"/>
    <cellStyle name="Обычный 6 2 2 5" xfId="685"/>
    <cellStyle name="Обычный 6 2 2 6" xfId="686"/>
    <cellStyle name="Обычный 6 2 2 7" xfId="687"/>
    <cellStyle name="Обычный 6 2 3" xfId="688"/>
    <cellStyle name="Обычный 6 2 4" xfId="689"/>
    <cellStyle name="Обычный 6 2 4 2" xfId="690"/>
    <cellStyle name="Обычный 6 2 4 3" xfId="691"/>
    <cellStyle name="Обычный 6 2 5" xfId="692"/>
    <cellStyle name="Обычный 6 2 6" xfId="693"/>
    <cellStyle name="Обычный 6 2 7" xfId="694"/>
    <cellStyle name="Обычный 6 3" xfId="695"/>
    <cellStyle name="Обычный 6 3 2" xfId="696"/>
    <cellStyle name="Обычный 6 4" xfId="697"/>
    <cellStyle name="Обычный 6 5" xfId="698"/>
    <cellStyle name="Обычный 6 6" xfId="699"/>
    <cellStyle name="Обычный 6 6 2" xfId="700"/>
    <cellStyle name="Обычный 6 6 3" xfId="701"/>
    <cellStyle name="Обычный 6 7" xfId="702"/>
    <cellStyle name="Обычный 6 8" xfId="703"/>
    <cellStyle name="Обычный 6 9" xfId="704"/>
    <cellStyle name="Обычный 7" xfId="38"/>
    <cellStyle name="Обычный 7 2" xfId="705"/>
    <cellStyle name="Обычный 7 2 2" xfId="706"/>
    <cellStyle name="Обычный 7 2 2 2" xfId="707"/>
    <cellStyle name="Обычный 7 2 2 2 2" xfId="708"/>
    <cellStyle name="Обычный 7 2 2 2 2 2" xfId="709"/>
    <cellStyle name="Обычный 7 2 2 2 2 3" xfId="710"/>
    <cellStyle name="Обычный 7 2 2 2 2 4" xfId="711"/>
    <cellStyle name="Обычный 7 2 2 2 3" xfId="712"/>
    <cellStyle name="Обычный 7 2 2 2 4" xfId="713"/>
    <cellStyle name="Обычный 7 2 2 3" xfId="714"/>
    <cellStyle name="Обычный 7 2 2 3 2" xfId="715"/>
    <cellStyle name="Обычный 7 2 2 3 3" xfId="716"/>
    <cellStyle name="Обычный 7 2 2 4" xfId="717"/>
    <cellStyle name="Обычный 7 2 2 4 2" xfId="718"/>
    <cellStyle name="Обычный 7 2 2 4 3" xfId="719"/>
    <cellStyle name="Обычный 7 2 2 5" xfId="720"/>
    <cellStyle name="Обычный 7 2 2 6" xfId="721"/>
    <cellStyle name="Обычный 7 2 3" xfId="722"/>
    <cellStyle name="Обычный 7 3" xfId="723"/>
    <cellStyle name="Обычный 7 3 2" xfId="724"/>
    <cellStyle name="Обычный 7 4" xfId="725"/>
    <cellStyle name="Обычный 7 5" xfId="726"/>
    <cellStyle name="Обычный 7 6" xfId="727"/>
    <cellStyle name="Обычный 7 6 2" xfId="728"/>
    <cellStyle name="Обычный 7 6 3" xfId="729"/>
    <cellStyle name="Обычный 8" xfId="40"/>
    <cellStyle name="Обычный 8 2" xfId="730"/>
    <cellStyle name="Обычный 8 2 2" xfId="731"/>
    <cellStyle name="Обычный 8 28" xfId="732"/>
    <cellStyle name="Обычный 8 28 2" xfId="733"/>
    <cellStyle name="Обычный 8 3" xfId="734"/>
    <cellStyle name="Обычный 8_Прил 6.1, 6,2, 6,3 факт ЕИ" xfId="735"/>
    <cellStyle name="Обычный 9" xfId="736"/>
    <cellStyle name="Обычный 9 2" xfId="737"/>
    <cellStyle name="Обычный 9 2 2" xfId="738"/>
    <cellStyle name="Обычный 9 2 2 2" xfId="739"/>
    <cellStyle name="Обычный 9 2 2 2 2" xfId="740"/>
    <cellStyle name="Обычный 9 2 2 2 2 2" xfId="741"/>
    <cellStyle name="Обычный 9 2 2 2 2 3" xfId="742"/>
    <cellStyle name="Обычный 9 2 2 2 3" xfId="743"/>
    <cellStyle name="Обычный 9 2 2 2 4" xfId="744"/>
    <cellStyle name="Обычный 9 2 2 3" xfId="745"/>
    <cellStyle name="Обычный 9 2 2 3 2" xfId="746"/>
    <cellStyle name="Обычный 9 2 2 3 3" xfId="747"/>
    <cellStyle name="Обычный 9 2 2 4" xfId="748"/>
    <cellStyle name="Обычный 9 2 2 5" xfId="749"/>
    <cellStyle name="Обычный 9 2 3" xfId="750"/>
    <cellStyle name="Обычный 9 2 3 2" xfId="751"/>
    <cellStyle name="Обычный 9 2 3 2 2" xfId="752"/>
    <cellStyle name="Обычный 9 2 3 2 3" xfId="753"/>
    <cellStyle name="Обычный 9 2 3 3" xfId="754"/>
    <cellStyle name="Обычный 9 2 3 4" xfId="755"/>
    <cellStyle name="Обычный 9 3" xfId="756"/>
    <cellStyle name="Параметр" xfId="757"/>
    <cellStyle name="ПеременныеСметы" xfId="758"/>
    <cellStyle name="ПИР" xfId="24"/>
    <cellStyle name="Плохой 2" xfId="759"/>
    <cellStyle name="Плохой 2 2" xfId="760"/>
    <cellStyle name="Плохой 2 2 2" xfId="761"/>
    <cellStyle name="Плохой 2 3" xfId="762"/>
    <cellStyle name="Плохой 3" xfId="763"/>
    <cellStyle name="Пояснение 2" xfId="764"/>
    <cellStyle name="Пояснение 2 2" xfId="765"/>
    <cellStyle name="Пояснение 2 2 2" xfId="766"/>
    <cellStyle name="Пояснение 2 3" xfId="767"/>
    <cellStyle name="Пояснение 3" xfId="768"/>
    <cellStyle name="Примечание 2" xfId="769"/>
    <cellStyle name="Примечание 2 2" xfId="770"/>
    <cellStyle name="Примечание 2 2 2" xfId="771"/>
    <cellStyle name="Примечание 2 2 2 2" xfId="772"/>
    <cellStyle name="Примечание 2 2 3" xfId="773"/>
    <cellStyle name="Примечание 2 3" xfId="774"/>
    <cellStyle name="Примечание 2 3 2" xfId="775"/>
    <cellStyle name="Примечание 2 4" xfId="776"/>
    <cellStyle name="Примечание 2 5" xfId="777"/>
    <cellStyle name="Примечание 2 6" xfId="778"/>
    <cellStyle name="Примечание 3" xfId="779"/>
    <cellStyle name="Примечание 3 2" xfId="780"/>
    <cellStyle name="Примечание 3 2 2" xfId="781"/>
    <cellStyle name="Примечание 3 3" xfId="782"/>
    <cellStyle name="Примечание 4" xfId="783"/>
    <cellStyle name="Примечание 4 2" xfId="784"/>
    <cellStyle name="Процентный 2" xfId="25"/>
    <cellStyle name="Процентный 2 2" xfId="785"/>
    <cellStyle name="Процентный 2 2 2" xfId="786"/>
    <cellStyle name="Процентный 2 2 3" xfId="787"/>
    <cellStyle name="Процентный 2 3" xfId="788"/>
    <cellStyle name="Процентный 2 3 2" xfId="789"/>
    <cellStyle name="Процентный 3" xfId="790"/>
    <cellStyle name="Процентный 3 2" xfId="791"/>
    <cellStyle name="Процентный 3 3" xfId="792"/>
    <cellStyle name="Процентный 4" xfId="793"/>
    <cellStyle name="Процентный 4 2" xfId="794"/>
    <cellStyle name="Процентный 4 2 2" xfId="795"/>
    <cellStyle name="Процентный 4 3" xfId="796"/>
    <cellStyle name="Процентный 5" xfId="797"/>
    <cellStyle name="Процентный 6" xfId="798"/>
    <cellStyle name="Процентный 6 2" xfId="799"/>
    <cellStyle name="Процентный 6 2 2" xfId="800"/>
    <cellStyle name="Процентный 6 2 3" xfId="801"/>
    <cellStyle name="Процентный 6 3" xfId="802"/>
    <cellStyle name="Процентный 6 4" xfId="803"/>
    <cellStyle name="Процентный 7" xfId="804"/>
    <cellStyle name="Процентный 7 2" xfId="805"/>
    <cellStyle name="Процентный 7 3" xfId="806"/>
    <cellStyle name="РесСмета" xfId="807"/>
    <cellStyle name="СводВедРес" xfId="808"/>
    <cellStyle name="СводкаСтоимРаб" xfId="809"/>
    <cellStyle name="СводРасч" xfId="810"/>
    <cellStyle name="Связанная ячейка 2" xfId="811"/>
    <cellStyle name="Связанная ячейка 2 2" xfId="812"/>
    <cellStyle name="Связанная ячейка 2 2 2" xfId="813"/>
    <cellStyle name="Связанная ячейка 2 3" xfId="814"/>
    <cellStyle name="Связанная ячейка 3" xfId="815"/>
    <cellStyle name="Стиль 1" xfId="26"/>
    <cellStyle name="Стиль 1 2" xfId="816"/>
    <cellStyle name="Стиль 1 2 2" xfId="817"/>
    <cellStyle name="Стиль 1 3" xfId="818"/>
    <cellStyle name="Стиль 1 3 2" xfId="819"/>
    <cellStyle name="Стиль 1 4" xfId="820"/>
    <cellStyle name="Стиль 1 5" xfId="821"/>
    <cellStyle name="Стиль 1_1.2 ХЭС" xfId="822"/>
    <cellStyle name="Текст предупреждения 2" xfId="823"/>
    <cellStyle name="Текст предупреждения 2 2" xfId="824"/>
    <cellStyle name="Текст предупреждения 2 2 2" xfId="825"/>
    <cellStyle name="Текст предупреждения 2 3" xfId="826"/>
    <cellStyle name="Текст предупреждения 3" xfId="827"/>
    <cellStyle name="Текст предупреждения 3 2" xfId="828"/>
    <cellStyle name="Титул" xfId="27"/>
    <cellStyle name="Тысячи [0]_laroux" xfId="28"/>
    <cellStyle name="Тысячи_laroux" xfId="29"/>
    <cellStyle name="Финансовый 10" xfId="829"/>
    <cellStyle name="Финансовый 11" xfId="830"/>
    <cellStyle name="Финансовый 2" xfId="30"/>
    <cellStyle name="Финансовый 2 10" xfId="831"/>
    <cellStyle name="Финансовый 2 11" xfId="832"/>
    <cellStyle name="Финансовый 2 12" xfId="833"/>
    <cellStyle name="Финансовый 2 2" xfId="834"/>
    <cellStyle name="Финансовый 2 2 2" xfId="835"/>
    <cellStyle name="Финансовый 2 2 2 2" xfId="836"/>
    <cellStyle name="Финансовый 2 2 2 2 2" xfId="39"/>
    <cellStyle name="Финансовый 2 2 3" xfId="837"/>
    <cellStyle name="Финансовый 2 3" xfId="838"/>
    <cellStyle name="Финансовый 2 3 2" xfId="839"/>
    <cellStyle name="Финансовый 2 3 3" xfId="840"/>
    <cellStyle name="Финансовый 2 4" xfId="841"/>
    <cellStyle name="Финансовый 2 5" xfId="842"/>
    <cellStyle name="Финансовый 2 6" xfId="843"/>
    <cellStyle name="Финансовый 2 7" xfId="844"/>
    <cellStyle name="Финансовый 2 7 2" xfId="845"/>
    <cellStyle name="Финансовый 2 7 2 2" xfId="846"/>
    <cellStyle name="Финансовый 2 7 2 3" xfId="847"/>
    <cellStyle name="Финансовый 2 7 3" xfId="848"/>
    <cellStyle name="Финансовый 2 7 4" xfId="849"/>
    <cellStyle name="Финансовый 2 8" xfId="850"/>
    <cellStyle name="Финансовый 2 8 2" xfId="851"/>
    <cellStyle name="Финансовый 2 8 3" xfId="852"/>
    <cellStyle name="Финансовый 2 9" xfId="853"/>
    <cellStyle name="Финансовый 2 9 2" xfId="854"/>
    <cellStyle name="Финансовый 2 9 3" xfId="855"/>
    <cellStyle name="Финансовый 3" xfId="31"/>
    <cellStyle name="Финансовый 3 2" xfId="856"/>
    <cellStyle name="Финансовый 3 2 2" xfId="857"/>
    <cellStyle name="Финансовый 3 2 2 2" xfId="858"/>
    <cellStyle name="Финансовый 3 2 2 2 2" xfId="859"/>
    <cellStyle name="Финансовый 3 2 2 2 3" xfId="860"/>
    <cellStyle name="Финансовый 3 2 2 2 3 2" xfId="861"/>
    <cellStyle name="Финансовый 3 2 2 2 3 2 2" xfId="862"/>
    <cellStyle name="Финансовый 3 2 2 2 3 2 3" xfId="863"/>
    <cellStyle name="Финансовый 3 2 2 2 3 3" xfId="864"/>
    <cellStyle name="Финансовый 3 2 2 2 3 4" xfId="865"/>
    <cellStyle name="Финансовый 3 2 2 3" xfId="866"/>
    <cellStyle name="Финансовый 3 2 2 4" xfId="867"/>
    <cellStyle name="Финансовый 3 2 2 4 2" xfId="868"/>
    <cellStyle name="Финансовый 3 2 2 4 2 2" xfId="869"/>
    <cellStyle name="Финансовый 3 2 2 4 2 3" xfId="870"/>
    <cellStyle name="Финансовый 3 2 2 4 3" xfId="871"/>
    <cellStyle name="Финансовый 3 2 2 4 4" xfId="872"/>
    <cellStyle name="Финансовый 3 2 3" xfId="873"/>
    <cellStyle name="Финансовый 3 2 3 2" xfId="874"/>
    <cellStyle name="Финансовый 3 2 3 3" xfId="875"/>
    <cellStyle name="Финансовый 3 2 3 3 2" xfId="876"/>
    <cellStyle name="Финансовый 3 2 3 3 2 2" xfId="877"/>
    <cellStyle name="Финансовый 3 2 3 3 2 3" xfId="878"/>
    <cellStyle name="Финансовый 3 2 3 3 3" xfId="879"/>
    <cellStyle name="Финансовый 3 2 3 3 4" xfId="880"/>
    <cellStyle name="Финансовый 3 2 4" xfId="881"/>
    <cellStyle name="Финансовый 3 3" xfId="882"/>
    <cellStyle name="Финансовый 3 3 2" xfId="883"/>
    <cellStyle name="Финансовый 3 3 2 2" xfId="884"/>
    <cellStyle name="Финансовый 3 3 2 3" xfId="885"/>
    <cellStyle name="Финансовый 3 3 2 3 2" xfId="886"/>
    <cellStyle name="Финансовый 3 3 2 3 2 2" xfId="887"/>
    <cellStyle name="Финансовый 3 3 2 3 2 3" xfId="888"/>
    <cellStyle name="Финансовый 3 3 2 3 3" xfId="889"/>
    <cellStyle name="Финансовый 3 3 2 3 4" xfId="890"/>
    <cellStyle name="Финансовый 3 3 3" xfId="891"/>
    <cellStyle name="Финансовый 3 3 4" xfId="892"/>
    <cellStyle name="Финансовый 3 3 4 2" xfId="893"/>
    <cellStyle name="Финансовый 3 3 4 2 2" xfId="894"/>
    <cellStyle name="Финансовый 3 3 4 2 3" xfId="895"/>
    <cellStyle name="Финансовый 3 3 4 3" xfId="896"/>
    <cellStyle name="Финансовый 3 3 4 4" xfId="897"/>
    <cellStyle name="Финансовый 3 4" xfId="898"/>
    <cellStyle name="Финансовый 3 4 2" xfId="899"/>
    <cellStyle name="Финансовый 3 4 3" xfId="900"/>
    <cellStyle name="Финансовый 3 4 3 2" xfId="901"/>
    <cellStyle name="Финансовый 3 4 3 2 2" xfId="902"/>
    <cellStyle name="Финансовый 3 4 3 2 3" xfId="903"/>
    <cellStyle name="Финансовый 3 4 3 3" xfId="904"/>
    <cellStyle name="Финансовый 3 4 3 4" xfId="905"/>
    <cellStyle name="Финансовый 3 5" xfId="906"/>
    <cellStyle name="Финансовый 3 6" xfId="907"/>
    <cellStyle name="Финансовый 3 6 2" xfId="908"/>
    <cellStyle name="Финансовый 3 6 3" xfId="909"/>
    <cellStyle name="Финансовый 3 7" xfId="910"/>
    <cellStyle name="Финансовый 3 8" xfId="911"/>
    <cellStyle name="Финансовый 3 9" xfId="912"/>
    <cellStyle name="Финансовый 4" xfId="913"/>
    <cellStyle name="Финансовый 4 2" xfId="914"/>
    <cellStyle name="Финансовый 4 3" xfId="915"/>
    <cellStyle name="Финансовый 4 4" xfId="916"/>
    <cellStyle name="Финансовый 4 4 2" xfId="917"/>
    <cellStyle name="Финансовый 4 4 2 2" xfId="918"/>
    <cellStyle name="Финансовый 4 4 3" xfId="919"/>
    <cellStyle name="Финансовый 4 4 3 2" xfId="920"/>
    <cellStyle name="Финансовый 4 4 3 3" xfId="921"/>
    <cellStyle name="Финансовый 4 4 4" xfId="922"/>
    <cellStyle name="Финансовый 4 4 4 2" xfId="923"/>
    <cellStyle name="Финансовый 4 4 4 3" xfId="924"/>
    <cellStyle name="Финансовый 4 4 5" xfId="925"/>
    <cellStyle name="Финансовый 4 4 6" xfId="926"/>
    <cellStyle name="Финансовый 4 5" xfId="927"/>
    <cellStyle name="Финансовый 4 6" xfId="928"/>
    <cellStyle name="Финансовый 4 6 2" xfId="929"/>
    <cellStyle name="Финансовый 4 6 3" xfId="930"/>
    <cellStyle name="Финансовый 4 7" xfId="965"/>
    <cellStyle name="Финансовый 5" xfId="931"/>
    <cellStyle name="Финансовый 5 2" xfId="932"/>
    <cellStyle name="Финансовый 6" xfId="933"/>
    <cellStyle name="Финансовый 6 2" xfId="934"/>
    <cellStyle name="Финансовый 6 2 2" xfId="935"/>
    <cellStyle name="Финансовый 6 2 3" xfId="936"/>
    <cellStyle name="Финансовый 6 3" xfId="937"/>
    <cellStyle name="Финансовый 6 3 2" xfId="938"/>
    <cellStyle name="Финансовый 6 3 3" xfId="939"/>
    <cellStyle name="Финансовый 6 4" xfId="940"/>
    <cellStyle name="Финансовый 6 5" xfId="941"/>
    <cellStyle name="Финансовый 7" xfId="942"/>
    <cellStyle name="Финансовый 7 2" xfId="943"/>
    <cellStyle name="Финансовый 7 3" xfId="944"/>
    <cellStyle name="Финансовый 7 3 2" xfId="945"/>
    <cellStyle name="Финансовый 7 3 2 2" xfId="946"/>
    <cellStyle name="Финансовый 7 3 2 3" xfId="947"/>
    <cellStyle name="Финансовый 7 3 3" xfId="948"/>
    <cellStyle name="Финансовый 7 3 3 2" xfId="949"/>
    <cellStyle name="Финансовый 7 3 3 3" xfId="950"/>
    <cellStyle name="Финансовый 7 3 4" xfId="951"/>
    <cellStyle name="Финансовый 7 3 5" xfId="952"/>
    <cellStyle name="Финансовый 8" xfId="953"/>
    <cellStyle name="Финансовый 8 2" xfId="954"/>
    <cellStyle name="Финансовый 8 3" xfId="955"/>
    <cellStyle name="Финансовый 9" xfId="956"/>
    <cellStyle name="Формула" xfId="957"/>
    <cellStyle name="Хвост" xfId="32"/>
    <cellStyle name="Хороший 2" xfId="958"/>
    <cellStyle name="Хороший 2 2" xfId="959"/>
    <cellStyle name="Хороший 2 2 2" xfId="960"/>
    <cellStyle name="Хороший 2 3" xfId="961"/>
    <cellStyle name="Хороший 3" xfId="962"/>
    <cellStyle name="Ценник" xfId="963"/>
    <cellStyle name="Экспертиза" xfId="96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sbgit1\ngdu_psb\DOCUME~1\N_KUPT~1.ORE\LOCALS~1\Temp\sobi_020318_blank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lomahinavv\&#1084;&#1086;&#1080;%20&#1076;&#1086;&#1082;&#1091;&#1084;&#1077;&#1085;&#1090;\WINDOWS\TEMP\Excel\2001%20&#1075;&#1086;&#1076;\7%20&#1074;&#1072;&#1088;%20&#1086;&#1090;%2013.02%20(&#1091;&#1090;&#1074;.%20&#1103;&#1085;&#1074;)\&#1094;&#1077;&#1083;&#1077;&#1074;&#1099;&#1077;\&#1048;&#1058;%202001%20&#1070;&#1053;&#1043;&#1086;&#1090;%205.0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инрезультат"/>
      <sheetName val="Параметры_i"/>
      <sheetName val="Параметры_ii"/>
      <sheetName val="Параметры_iii"/>
      <sheetName val="Параметры_iv"/>
      <sheetName val="Финрез_Выручка_Эi"/>
      <sheetName val="Финрез_Выручка_Эii"/>
      <sheetName val="Финрез_Выручка_Эiii"/>
      <sheetName val="Финрез_Выручка_Эiv"/>
      <sheetName val="Финрез_Услуги_Эi"/>
      <sheetName val="Финрез_Услуги_Эii"/>
      <sheetName val="Финрез_Услуги_Эiii"/>
      <sheetName val="Финрез_Услуги_Эiv"/>
      <sheetName val="Финрез_Имущество_Эi"/>
      <sheetName val="Финрез_Имущество_Эii"/>
      <sheetName val="Финрез_Имущество_Эiii"/>
      <sheetName val="Финрез_Имущество_Эiv"/>
      <sheetName val="Финплан"/>
      <sheetName val="Финплан_Эi"/>
      <sheetName val="Финплан_Эii"/>
      <sheetName val="Финплан_Эiii"/>
      <sheetName val="Финплан_Эiv"/>
      <sheetName val="N04_1i"/>
      <sheetName val="N04_1ii"/>
      <sheetName val="N04_1iii"/>
      <sheetName val="N04_1iv"/>
      <sheetName val="N06_1i"/>
      <sheetName val="N06_1ii"/>
      <sheetName val="N06_1iii"/>
      <sheetName val="N06_1iv"/>
      <sheetName val="N06_2i"/>
      <sheetName val="N06_2ii"/>
      <sheetName val="N06_2iii"/>
      <sheetName val="N06_2iv"/>
      <sheetName val="N06_3i"/>
      <sheetName val="N06_3ii"/>
      <sheetName val="N06_3iii"/>
      <sheetName val="N06_3iv"/>
      <sheetName val="N11_1i"/>
      <sheetName val="N11_1ii"/>
      <sheetName val="N11_1iii"/>
      <sheetName val="N11_1iv"/>
      <sheetName val="N12_1i"/>
      <sheetName val="N12_1ii"/>
      <sheetName val="N12_1iii"/>
      <sheetName val="N12_1iv"/>
      <sheetName val="N13_1i"/>
      <sheetName val="N13_1ii"/>
      <sheetName val="N13_1iii"/>
      <sheetName val="N13_1iv"/>
      <sheetName val="N20_2i"/>
      <sheetName val="N20_2ii"/>
      <sheetName val="N20_2iii"/>
      <sheetName val="N20_2iv"/>
      <sheetName val="N20_5"/>
      <sheetName val="N20_6"/>
      <sheetName val="Checks_i"/>
      <sheetName val="Checks_ii"/>
      <sheetName val="Checks_iii"/>
      <sheetName val="Checks_iv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юн"/>
      <sheetName val="мн"/>
      <sheetName val="мсн"/>
      <sheetName val="пн"/>
      <sheetName val="домнг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Q54"/>
  <sheetViews>
    <sheetView showGridLines="0" tabSelected="1" zoomScale="70" zoomScaleNormal="70" workbookViewId="0">
      <selection activeCell="H46" sqref="H46"/>
    </sheetView>
  </sheetViews>
  <sheetFormatPr defaultRowHeight="12.75" x14ac:dyDescent="0.2"/>
  <cols>
    <col min="1" max="1" width="5" style="1" customWidth="1"/>
    <col min="2" max="2" width="21.140625" style="2" customWidth="1"/>
    <col min="3" max="3" width="57.7109375" style="2" customWidth="1"/>
    <col min="4" max="4" width="12.28515625" style="5" customWidth="1"/>
    <col min="5" max="5" width="13" style="5" customWidth="1"/>
    <col min="6" max="6" width="13.42578125" style="5" customWidth="1"/>
    <col min="7" max="7" width="12.5703125" style="5" customWidth="1"/>
    <col min="8" max="8" width="13.42578125" style="5" customWidth="1"/>
    <col min="9" max="9" width="14" style="4" customWidth="1"/>
    <col min="10" max="10" width="15.42578125" style="4" customWidth="1"/>
    <col min="11" max="16384" width="9.140625" style="4"/>
  </cols>
  <sheetData>
    <row r="1" spans="1:8" x14ac:dyDescent="0.2">
      <c r="G1" s="3"/>
      <c r="H1" s="3"/>
    </row>
    <row r="2" spans="1:8" x14ac:dyDescent="0.2">
      <c r="D2" s="6" t="s">
        <v>95</v>
      </c>
      <c r="F2" s="3"/>
      <c r="G2" s="3"/>
      <c r="H2" s="3"/>
    </row>
    <row r="3" spans="1:8" x14ac:dyDescent="0.2">
      <c r="D3" s="7"/>
      <c r="F3" s="3"/>
      <c r="G3" s="3"/>
      <c r="H3" s="3"/>
    </row>
    <row r="4" spans="1:8" ht="32.25" customHeight="1" x14ac:dyDescent="0.2">
      <c r="C4" s="100" t="s">
        <v>88</v>
      </c>
      <c r="D4" s="100"/>
      <c r="E4" s="100"/>
      <c r="F4" s="100"/>
      <c r="G4" s="100"/>
      <c r="H4" s="100"/>
    </row>
    <row r="5" spans="1:8" x14ac:dyDescent="0.2">
      <c r="D5" s="8" t="s">
        <v>0</v>
      </c>
      <c r="F5" s="3"/>
      <c r="G5" s="3"/>
      <c r="H5" s="3"/>
    </row>
    <row r="6" spans="1:8" x14ac:dyDescent="0.2">
      <c r="H6" s="3"/>
    </row>
    <row r="7" spans="1:8" x14ac:dyDescent="0.2">
      <c r="B7" s="2" t="s">
        <v>70</v>
      </c>
      <c r="D7" s="7"/>
      <c r="E7" s="3"/>
      <c r="F7" s="3"/>
      <c r="G7" s="3"/>
      <c r="H7" s="3"/>
    </row>
    <row r="8" spans="1:8" x14ac:dyDescent="0.2">
      <c r="D8" s="7"/>
      <c r="E8" s="3"/>
      <c r="F8" s="3"/>
      <c r="G8" s="3"/>
      <c r="H8" s="3"/>
    </row>
    <row r="9" spans="1:8" ht="12.75" customHeight="1" x14ac:dyDescent="0.2">
      <c r="A9" s="93" t="s">
        <v>1</v>
      </c>
      <c r="B9" s="94" t="s">
        <v>4</v>
      </c>
      <c r="C9" s="94" t="s">
        <v>5</v>
      </c>
      <c r="D9" s="95" t="s">
        <v>6</v>
      </c>
      <c r="E9" s="95"/>
      <c r="F9" s="95"/>
      <c r="G9" s="95"/>
      <c r="H9" s="93" t="s">
        <v>7</v>
      </c>
    </row>
    <row r="10" spans="1:8" x14ac:dyDescent="0.2">
      <c r="A10" s="93"/>
      <c r="B10" s="94"/>
      <c r="C10" s="94"/>
      <c r="D10" s="93" t="s">
        <v>25</v>
      </c>
      <c r="E10" s="93" t="s">
        <v>26</v>
      </c>
      <c r="F10" s="93" t="s">
        <v>2</v>
      </c>
      <c r="G10" s="93" t="s">
        <v>3</v>
      </c>
      <c r="H10" s="93"/>
    </row>
    <row r="11" spans="1:8" x14ac:dyDescent="0.2">
      <c r="A11" s="93"/>
      <c r="B11" s="94"/>
      <c r="C11" s="94"/>
      <c r="D11" s="93"/>
      <c r="E11" s="93"/>
      <c r="F11" s="93"/>
      <c r="G11" s="93"/>
      <c r="H11" s="93"/>
    </row>
    <row r="12" spans="1:8" x14ac:dyDescent="0.2">
      <c r="A12" s="93"/>
      <c r="B12" s="94"/>
      <c r="C12" s="94"/>
      <c r="D12" s="93"/>
      <c r="E12" s="93"/>
      <c r="F12" s="93"/>
      <c r="G12" s="93"/>
      <c r="H12" s="93"/>
    </row>
    <row r="13" spans="1:8" x14ac:dyDescent="0.2">
      <c r="A13" s="9">
        <v>1</v>
      </c>
      <c r="B13" s="10">
        <v>2</v>
      </c>
      <c r="C13" s="10">
        <v>3</v>
      </c>
      <c r="D13" s="9">
        <v>4</v>
      </c>
      <c r="E13" s="9">
        <v>5</v>
      </c>
      <c r="F13" s="9">
        <v>6</v>
      </c>
      <c r="G13" s="9">
        <v>7</v>
      </c>
      <c r="H13" s="9">
        <v>8</v>
      </c>
    </row>
    <row r="14" spans="1:8" x14ac:dyDescent="0.2">
      <c r="A14" s="98" t="s">
        <v>8</v>
      </c>
      <c r="B14" s="99"/>
      <c r="C14" s="99"/>
      <c r="D14" s="99"/>
      <c r="E14" s="99"/>
      <c r="F14" s="99"/>
      <c r="G14" s="99"/>
      <c r="H14" s="99"/>
    </row>
    <row r="15" spans="1:8" ht="25.5" x14ac:dyDescent="0.2">
      <c r="A15" s="11">
        <v>1</v>
      </c>
      <c r="B15" s="12" t="s">
        <v>78</v>
      </c>
      <c r="C15" s="12" t="s">
        <v>76</v>
      </c>
      <c r="D15" s="52"/>
      <c r="E15" s="20">
        <f>'расчет 1'!H15</f>
        <v>169926.64</v>
      </c>
      <c r="F15" s="20">
        <f>'расчет 1'!I15</f>
        <v>8496.33</v>
      </c>
      <c r="G15" s="52"/>
      <c r="H15" s="20">
        <f>SUM(D15:G15)</f>
        <v>178422.97</v>
      </c>
    </row>
    <row r="16" spans="1:8" ht="25.5" x14ac:dyDescent="0.2">
      <c r="A16" s="11">
        <v>2</v>
      </c>
      <c r="B16" s="12" t="s">
        <v>79</v>
      </c>
      <c r="C16" s="12" t="s">
        <v>77</v>
      </c>
      <c r="D16" s="52"/>
      <c r="E16" s="20">
        <f>'расчет 1'!H20</f>
        <v>332859.83999999997</v>
      </c>
      <c r="F16" s="20">
        <f>'расчет 1'!I20</f>
        <v>16642.992000000002</v>
      </c>
      <c r="G16" s="52"/>
      <c r="H16" s="20">
        <f t="shared" ref="H16" si="0">SUM(D16:G16)</f>
        <v>349502.83199999999</v>
      </c>
    </row>
    <row r="17" spans="1:8" x14ac:dyDescent="0.2">
      <c r="A17" s="15"/>
      <c r="B17" s="96" t="s">
        <v>9</v>
      </c>
      <c r="C17" s="97"/>
      <c r="D17" s="52">
        <f>SUM(D15:D16)</f>
        <v>0</v>
      </c>
      <c r="E17" s="52">
        <f>SUM(E15:E16)</f>
        <v>502786.48</v>
      </c>
      <c r="F17" s="52">
        <f>SUM(F15:F16)</f>
        <v>25139.322</v>
      </c>
      <c r="G17" s="52">
        <f>SUM(G15:G16)</f>
        <v>0</v>
      </c>
      <c r="H17" s="20">
        <f>SUM(D17:G17)</f>
        <v>527925.80200000003</v>
      </c>
    </row>
    <row r="18" spans="1:8" x14ac:dyDescent="0.2">
      <c r="A18" s="98" t="s">
        <v>10</v>
      </c>
      <c r="B18" s="99"/>
      <c r="C18" s="99"/>
      <c r="D18" s="99"/>
      <c r="E18" s="99"/>
      <c r="F18" s="99"/>
      <c r="G18" s="99"/>
      <c r="H18" s="99"/>
    </row>
    <row r="19" spans="1:8" x14ac:dyDescent="0.2">
      <c r="A19" s="15"/>
      <c r="B19" s="96" t="s">
        <v>12</v>
      </c>
      <c r="C19" s="97"/>
      <c r="D19" s="13"/>
      <c r="E19" s="13"/>
      <c r="F19" s="13"/>
      <c r="G19" s="13"/>
      <c r="H19" s="13">
        <f>SUM(D19:G19)</f>
        <v>0</v>
      </c>
    </row>
    <row r="20" spans="1:8" x14ac:dyDescent="0.2">
      <c r="A20" s="98" t="s">
        <v>13</v>
      </c>
      <c r="B20" s="99"/>
      <c r="C20" s="99"/>
      <c r="D20" s="99"/>
      <c r="E20" s="99"/>
      <c r="F20" s="99"/>
      <c r="G20" s="99"/>
      <c r="H20" s="99"/>
    </row>
    <row r="21" spans="1:8" x14ac:dyDescent="0.2">
      <c r="A21" s="15"/>
      <c r="B21" s="96" t="s">
        <v>14</v>
      </c>
      <c r="C21" s="97"/>
      <c r="D21" s="52">
        <f>D19+D17</f>
        <v>0</v>
      </c>
      <c r="E21" s="52">
        <f t="shared" ref="E21:G21" si="1">E19+E17</f>
        <v>502786.48</v>
      </c>
      <c r="F21" s="52">
        <f t="shared" si="1"/>
        <v>25139.322</v>
      </c>
      <c r="G21" s="52">
        <f t="shared" si="1"/>
        <v>0</v>
      </c>
      <c r="H21" s="20">
        <f>SUM(D21:G21)</f>
        <v>527925.80200000003</v>
      </c>
    </row>
    <row r="22" spans="1:8" x14ac:dyDescent="0.2">
      <c r="A22" s="98" t="s">
        <v>15</v>
      </c>
      <c r="B22" s="99"/>
      <c r="C22" s="99"/>
      <c r="D22" s="99"/>
      <c r="E22" s="99"/>
      <c r="F22" s="99"/>
      <c r="G22" s="99"/>
      <c r="H22" s="99"/>
    </row>
    <row r="23" spans="1:8" x14ac:dyDescent="0.2">
      <c r="A23" s="15"/>
      <c r="B23" s="96" t="s">
        <v>16</v>
      </c>
      <c r="C23" s="97"/>
      <c r="D23" s="52">
        <f>D21</f>
        <v>0</v>
      </c>
      <c r="E23" s="52">
        <f t="shared" ref="E23:G23" si="2">E21</f>
        <v>502786.48</v>
      </c>
      <c r="F23" s="52">
        <f t="shared" si="2"/>
        <v>25139.322</v>
      </c>
      <c r="G23" s="52">
        <f t="shared" si="2"/>
        <v>0</v>
      </c>
      <c r="H23" s="20">
        <f>SUM(D23:G23)</f>
        <v>527925.80200000003</v>
      </c>
    </row>
    <row r="24" spans="1:8" x14ac:dyDescent="0.2">
      <c r="A24" s="98" t="s">
        <v>17</v>
      </c>
      <c r="B24" s="99"/>
      <c r="C24" s="99"/>
      <c r="D24" s="99"/>
      <c r="E24" s="99"/>
      <c r="F24" s="99"/>
      <c r="G24" s="99"/>
      <c r="H24" s="99"/>
    </row>
    <row r="25" spans="1:8" ht="64.5" customHeight="1" x14ac:dyDescent="0.2">
      <c r="A25" s="11">
        <v>3</v>
      </c>
      <c r="B25" s="12" t="s">
        <v>74</v>
      </c>
      <c r="C25" s="12" t="s">
        <v>11</v>
      </c>
      <c r="D25" s="52"/>
      <c r="E25" s="20">
        <f>'расчет 1'!K21-'расчет 1'!M21-'расчет 1'!N21</f>
        <v>36832.67300000001</v>
      </c>
      <c r="F25" s="52"/>
      <c r="G25" s="52"/>
      <c r="H25" s="20">
        <f>SUM(D25:G25)</f>
        <v>36832.67300000001</v>
      </c>
    </row>
    <row r="26" spans="1:8" x14ac:dyDescent="0.2">
      <c r="A26" s="15"/>
      <c r="B26" s="96" t="s">
        <v>18</v>
      </c>
      <c r="C26" s="97"/>
      <c r="D26" s="52">
        <f>SUM(D25:D25)</f>
        <v>0</v>
      </c>
      <c r="E26" s="52">
        <f>SUM(E25:E25)</f>
        <v>36832.67300000001</v>
      </c>
      <c r="F26" s="52">
        <f>SUM(F25:F25)</f>
        <v>0</v>
      </c>
      <c r="G26" s="52">
        <f>SUM(G25:G25)</f>
        <v>0</v>
      </c>
      <c r="H26" s="20">
        <f t="shared" ref="H26" si="3">SUM(D26:G26)</f>
        <v>36832.67300000001</v>
      </c>
    </row>
    <row r="27" spans="1:8" x14ac:dyDescent="0.2">
      <c r="A27" s="15"/>
      <c r="B27" s="96" t="s">
        <v>19</v>
      </c>
      <c r="C27" s="97"/>
      <c r="D27" s="52">
        <f>D23+D26</f>
        <v>0</v>
      </c>
      <c r="E27" s="52">
        <f>E23+E26</f>
        <v>539619.15299999993</v>
      </c>
      <c r="F27" s="52">
        <f>F23+F26</f>
        <v>25139.322</v>
      </c>
      <c r="G27" s="52">
        <f>G23+G26</f>
        <v>0</v>
      </c>
      <c r="H27" s="20">
        <f>SUM(D27:G27)</f>
        <v>564758.47499999998</v>
      </c>
    </row>
    <row r="28" spans="1:8" x14ac:dyDescent="0.2">
      <c r="A28" s="98" t="s">
        <v>20</v>
      </c>
      <c r="B28" s="99"/>
      <c r="C28" s="99"/>
      <c r="D28" s="99"/>
      <c r="E28" s="99"/>
      <c r="F28" s="99"/>
      <c r="G28" s="99"/>
      <c r="H28" s="99"/>
    </row>
    <row r="29" spans="1:8" hidden="1" x14ac:dyDescent="0.2">
      <c r="A29" s="11">
        <v>3</v>
      </c>
      <c r="B29" s="12" t="s">
        <v>75</v>
      </c>
      <c r="C29" s="12" t="s">
        <v>21</v>
      </c>
      <c r="D29" s="13"/>
      <c r="E29" s="13"/>
      <c r="F29" s="13"/>
      <c r="G29" s="20">
        <v>0</v>
      </c>
      <c r="H29" s="14">
        <f>SUM(D29:G29)</f>
        <v>0</v>
      </c>
    </row>
    <row r="30" spans="1:8" x14ac:dyDescent="0.2">
      <c r="A30" s="15"/>
      <c r="B30" s="96" t="s">
        <v>22</v>
      </c>
      <c r="C30" s="97"/>
      <c r="D30" s="13">
        <f>SUM(D29:D29)</f>
        <v>0</v>
      </c>
      <c r="E30" s="13">
        <f>SUM(E29:E29)</f>
        <v>0</v>
      </c>
      <c r="F30" s="13">
        <f>SUM(F29:F29)</f>
        <v>0</v>
      </c>
      <c r="G30" s="13">
        <f>SUM(G29:G29)</f>
        <v>0</v>
      </c>
      <c r="H30" s="14">
        <f t="shared" ref="H30" si="4">SUM(D30:G30)</f>
        <v>0</v>
      </c>
    </row>
    <row r="31" spans="1:8" x14ac:dyDescent="0.2">
      <c r="A31" s="98" t="s">
        <v>23</v>
      </c>
      <c r="B31" s="99"/>
      <c r="C31" s="99"/>
      <c r="D31" s="99"/>
      <c r="E31" s="99"/>
      <c r="F31" s="99"/>
      <c r="G31" s="99"/>
      <c r="H31" s="99"/>
    </row>
    <row r="32" spans="1:8" x14ac:dyDescent="0.2">
      <c r="A32" s="11">
        <v>4</v>
      </c>
      <c r="B32" s="12" t="s">
        <v>74</v>
      </c>
      <c r="C32" s="12" t="s">
        <v>80</v>
      </c>
      <c r="D32" s="20">
        <f>'расчет 1'!M21</f>
        <v>47115.56</v>
      </c>
      <c r="E32" s="52"/>
      <c r="F32" s="52"/>
      <c r="G32" s="52"/>
      <c r="H32" s="20">
        <f t="shared" ref="H32:H33" si="5">SUM(D32:G32)</f>
        <v>47115.56</v>
      </c>
    </row>
    <row r="33" spans="1:17" ht="27.95" customHeight="1" x14ac:dyDescent="0.2">
      <c r="A33" s="15"/>
      <c r="B33" s="96" t="s">
        <v>24</v>
      </c>
      <c r="C33" s="97"/>
      <c r="D33" s="20">
        <f>D32</f>
        <v>47115.56</v>
      </c>
      <c r="E33" s="20">
        <f t="shared" ref="E33:G33" si="6">E32</f>
        <v>0</v>
      </c>
      <c r="F33" s="20">
        <f t="shared" si="6"/>
        <v>0</v>
      </c>
      <c r="G33" s="20">
        <f t="shared" si="6"/>
        <v>0</v>
      </c>
      <c r="H33" s="20">
        <f t="shared" si="5"/>
        <v>47115.56</v>
      </c>
    </row>
    <row r="34" spans="1:17" x14ac:dyDescent="0.2">
      <c r="A34" s="15"/>
      <c r="B34" s="96" t="s">
        <v>100</v>
      </c>
      <c r="C34" s="97"/>
      <c r="D34" s="20">
        <f>D33+D30+D27</f>
        <v>47115.56</v>
      </c>
      <c r="E34" s="20">
        <f t="shared" ref="E34:G34" si="7">E33+E30+E27</f>
        <v>539619.15299999993</v>
      </c>
      <c r="F34" s="20">
        <f t="shared" si="7"/>
        <v>25139.322</v>
      </c>
      <c r="G34" s="20">
        <f t="shared" si="7"/>
        <v>0</v>
      </c>
      <c r="H34" s="20">
        <f>SUM(D34:G34)</f>
        <v>611874.03500000003</v>
      </c>
    </row>
    <row r="35" spans="1:17" s="17" customFormat="1" ht="12.75" customHeight="1" x14ac:dyDescent="0.2">
      <c r="A35" s="101">
        <v>5</v>
      </c>
      <c r="B35" s="104" t="s">
        <v>67</v>
      </c>
      <c r="C35" s="16" t="s">
        <v>27</v>
      </c>
      <c r="D35" s="53"/>
      <c r="E35" s="53">
        <f>ROUND(E17*6.18,2)</f>
        <v>3107220.45</v>
      </c>
      <c r="F35" s="53"/>
      <c r="G35" s="53"/>
      <c r="H35" s="53">
        <f t="shared" ref="H35:H38" si="8">SUM(D35:G35)</f>
        <v>3107220.45</v>
      </c>
    </row>
    <row r="36" spans="1:17" s="17" customFormat="1" x14ac:dyDescent="0.2">
      <c r="A36" s="102"/>
      <c r="B36" s="105"/>
      <c r="C36" s="16" t="s">
        <v>28</v>
      </c>
      <c r="D36" s="53"/>
      <c r="E36" s="53"/>
      <c r="F36" s="53">
        <f>ROUND(F34*4.78,2)</f>
        <v>120165.96</v>
      </c>
      <c r="G36" s="53"/>
      <c r="H36" s="53">
        <f t="shared" si="8"/>
        <v>120165.96</v>
      </c>
    </row>
    <row r="37" spans="1:17" s="17" customFormat="1" x14ac:dyDescent="0.2">
      <c r="A37" s="102"/>
      <c r="B37" s="105"/>
      <c r="C37" s="16" t="s">
        <v>29</v>
      </c>
      <c r="D37" s="53">
        <f>ROUND(D34*9.43,2)</f>
        <v>444299.73</v>
      </c>
      <c r="E37" s="53"/>
      <c r="F37" s="53"/>
      <c r="G37" s="54"/>
      <c r="H37" s="53">
        <f>SUM(D37:G37)</f>
        <v>444299.73</v>
      </c>
    </row>
    <row r="38" spans="1:17" s="17" customFormat="1" x14ac:dyDescent="0.2">
      <c r="A38" s="103"/>
      <c r="B38" s="106"/>
      <c r="C38" s="16" t="s">
        <v>30</v>
      </c>
      <c r="D38" s="53"/>
      <c r="E38" s="53">
        <f>ROUND(E25*9.43,2)</f>
        <v>347332.11</v>
      </c>
      <c r="F38" s="53"/>
      <c r="G38" s="53">
        <f>ROUND(G34*9.43,3)</f>
        <v>0</v>
      </c>
      <c r="H38" s="53">
        <f t="shared" si="8"/>
        <v>347332.11</v>
      </c>
    </row>
    <row r="39" spans="1:17" s="17" customFormat="1" x14ac:dyDescent="0.2">
      <c r="A39" s="18" t="s">
        <v>31</v>
      </c>
      <c r="B39" s="16"/>
      <c r="C39" s="16" t="s">
        <v>66</v>
      </c>
      <c r="D39" s="53">
        <f>SUM(D35:D38)</f>
        <v>444299.73</v>
      </c>
      <c r="E39" s="53">
        <f>SUM(E35:E38)</f>
        <v>3454552.56</v>
      </c>
      <c r="F39" s="53">
        <f>SUM(F35:F38)</f>
        <v>120165.96</v>
      </c>
      <c r="G39" s="53">
        <f>SUM(G35:G38)</f>
        <v>0</v>
      </c>
      <c r="H39" s="53">
        <f>SUM(H35:H38)</f>
        <v>4019018.25</v>
      </c>
    </row>
    <row r="40" spans="1:17" x14ac:dyDescent="0.2">
      <c r="A40" s="90" t="s">
        <v>68</v>
      </c>
      <c r="B40" s="91"/>
      <c r="C40" s="92"/>
      <c r="D40" s="55">
        <f>D39</f>
        <v>444299.73</v>
      </c>
      <c r="E40" s="55">
        <f t="shared" ref="E40:G40" si="9">E39</f>
        <v>3454552.56</v>
      </c>
      <c r="F40" s="55">
        <f t="shared" si="9"/>
        <v>120165.96</v>
      </c>
      <c r="G40" s="55">
        <f t="shared" si="9"/>
        <v>0</v>
      </c>
      <c r="H40" s="55">
        <f>SUM(D40:G40)</f>
        <v>4019018.25</v>
      </c>
    </row>
    <row r="41" spans="1:17" ht="12.75" customHeight="1" x14ac:dyDescent="0.2">
      <c r="A41" s="87" t="s">
        <v>33</v>
      </c>
      <c r="B41" s="88"/>
      <c r="C41" s="88"/>
      <c r="D41" s="88"/>
      <c r="E41" s="88"/>
      <c r="F41" s="88"/>
      <c r="G41" s="88"/>
      <c r="H41" s="89"/>
    </row>
    <row r="42" spans="1:17" x14ac:dyDescent="0.2">
      <c r="A42" s="21" t="s">
        <v>34</v>
      </c>
      <c r="B42" s="19">
        <v>2020</v>
      </c>
      <c r="C42" s="39">
        <v>1.0620000000000001</v>
      </c>
      <c r="D42" s="56">
        <v>0</v>
      </c>
      <c r="E42" s="56">
        <v>0</v>
      </c>
      <c r="F42" s="56">
        <v>0</v>
      </c>
      <c r="G42" s="56">
        <v>0</v>
      </c>
      <c r="H42" s="57">
        <f t="shared" ref="H42" si="10">D42+E42+F42+G42</f>
        <v>0</v>
      </c>
    </row>
    <row r="43" spans="1:17" x14ac:dyDescent="0.2">
      <c r="A43" s="21" t="s">
        <v>32</v>
      </c>
      <c r="B43" s="19">
        <v>2021</v>
      </c>
      <c r="C43" s="39">
        <v>1.0509999999999999</v>
      </c>
      <c r="D43" s="56">
        <f>ROUND(D40*$C$42*$C$43,2)-0.04</f>
        <v>495910.44</v>
      </c>
      <c r="E43" s="56">
        <f>ROUND(E40*$C$42*$C$43,2)</f>
        <v>3855840.29</v>
      </c>
      <c r="F43" s="56">
        <f>ROUND(F40*$C$42*$C$43,2)</f>
        <v>134124.68</v>
      </c>
      <c r="G43" s="56">
        <f>ROUND(G40*$C$42*$C$43,5)</f>
        <v>0</v>
      </c>
      <c r="H43" s="63">
        <f>D43+E43+F43+G43</f>
        <v>4485875.41</v>
      </c>
      <c r="I43" s="59"/>
      <c r="J43" s="59"/>
    </row>
    <row r="44" spans="1:17" s="17" customFormat="1" ht="16.5" customHeight="1" x14ac:dyDescent="0.2">
      <c r="A44" s="22"/>
      <c r="B44" s="23"/>
      <c r="C44" s="64" t="s">
        <v>97</v>
      </c>
      <c r="D44" s="65">
        <f>SUM(D42:D43)</f>
        <v>495910.44</v>
      </c>
      <c r="E44" s="65">
        <f t="shared" ref="E44:G44" si="11">SUM(E42:E43)</f>
        <v>3855840.29</v>
      </c>
      <c r="F44" s="65">
        <f t="shared" si="11"/>
        <v>134124.68</v>
      </c>
      <c r="G44" s="65">
        <f t="shared" si="11"/>
        <v>0</v>
      </c>
      <c r="H44" s="66">
        <f>D44+E44+F44+G44</f>
        <v>4485875.41</v>
      </c>
      <c r="I44" s="67"/>
      <c r="J44" s="67"/>
    </row>
    <row r="45" spans="1:17" s="17" customFormat="1" ht="16.5" customHeight="1" x14ac:dyDescent="0.2">
      <c r="A45" s="22"/>
      <c r="B45" s="23"/>
      <c r="C45" s="64" t="s">
        <v>96</v>
      </c>
      <c r="D45" s="65">
        <f>D44*0.2</f>
        <v>99182.088000000003</v>
      </c>
      <c r="E45" s="65">
        <f t="shared" ref="E45:G45" si="12">E44*0.2</f>
        <v>771168.05800000008</v>
      </c>
      <c r="F45" s="65">
        <f t="shared" si="12"/>
        <v>26824.936000000002</v>
      </c>
      <c r="G45" s="65">
        <f t="shared" si="12"/>
        <v>0</v>
      </c>
      <c r="H45" s="66">
        <f>D45+E45+F45+G45</f>
        <v>897175.08200000005</v>
      </c>
      <c r="I45" s="67"/>
      <c r="J45" s="67"/>
    </row>
    <row r="46" spans="1:17" s="17" customFormat="1" ht="16.5" customHeight="1" x14ac:dyDescent="0.2">
      <c r="A46" s="22"/>
      <c r="B46" s="23"/>
      <c r="C46" s="64" t="s">
        <v>98</v>
      </c>
      <c r="D46" s="65">
        <f>D44+D45</f>
        <v>595092.52800000005</v>
      </c>
      <c r="E46" s="65">
        <f t="shared" ref="E46:G46" si="13">E44+E45</f>
        <v>4627008.3480000002</v>
      </c>
      <c r="F46" s="65">
        <f t="shared" si="13"/>
        <v>160949.61599999998</v>
      </c>
      <c r="G46" s="65">
        <f t="shared" si="13"/>
        <v>0</v>
      </c>
      <c r="H46" s="66">
        <f>D46+E46+F46+G46</f>
        <v>5383050.4920000006</v>
      </c>
      <c r="I46" s="67"/>
      <c r="J46" s="67"/>
    </row>
    <row r="47" spans="1:17" s="17" customFormat="1" ht="16.5" customHeight="1" x14ac:dyDescent="0.2">
      <c r="A47" s="68"/>
      <c r="B47" s="69"/>
      <c r="C47" s="69"/>
      <c r="D47" s="70"/>
      <c r="E47" s="70"/>
      <c r="F47" s="70"/>
      <c r="G47" s="70"/>
      <c r="H47" s="70"/>
      <c r="I47" s="67"/>
      <c r="J47" s="67"/>
    </row>
    <row r="48" spans="1:17" s="79" customFormat="1" ht="15" customHeight="1" x14ac:dyDescent="0.25">
      <c r="A48" s="72"/>
      <c r="B48" s="73"/>
      <c r="C48" s="74"/>
      <c r="D48" s="75"/>
      <c r="E48" s="76"/>
      <c r="F48" s="77"/>
      <c r="G48" s="85"/>
      <c r="H48" s="85"/>
      <c r="I48" s="74"/>
      <c r="J48" s="74"/>
      <c r="K48" s="74"/>
      <c r="L48" s="78"/>
      <c r="M48" s="78"/>
      <c r="N48" s="72"/>
      <c r="O48" s="72"/>
      <c r="P48" s="72"/>
      <c r="Q48" s="72"/>
    </row>
    <row r="49" spans="1:17" s="79" customFormat="1" ht="15" x14ac:dyDescent="0.25">
      <c r="A49" s="80"/>
      <c r="B49" s="81"/>
      <c r="C49" s="74"/>
      <c r="D49" s="81"/>
      <c r="E49" s="81"/>
      <c r="F49" s="77"/>
      <c r="G49" s="77"/>
      <c r="H49" s="81"/>
      <c r="I49" s="74"/>
      <c r="J49" s="74"/>
      <c r="K49" s="74"/>
      <c r="L49" s="81"/>
      <c r="M49" s="81"/>
      <c r="N49" s="81"/>
      <c r="O49" s="81"/>
      <c r="P49" s="81"/>
      <c r="Q49" s="81"/>
    </row>
    <row r="50" spans="1:17" s="79" customFormat="1" ht="15" customHeight="1" x14ac:dyDescent="0.25">
      <c r="A50" s="72"/>
      <c r="B50" s="73"/>
      <c r="C50" s="74"/>
      <c r="D50" s="82"/>
      <c r="E50" s="76"/>
      <c r="F50" s="77"/>
      <c r="G50" s="86"/>
      <c r="H50" s="86"/>
      <c r="I50" s="74"/>
      <c r="J50" s="74"/>
      <c r="K50" s="74"/>
      <c r="L50" s="83"/>
      <c r="M50" s="83"/>
      <c r="N50" s="72"/>
      <c r="O50" s="72"/>
      <c r="P50" s="72"/>
      <c r="Q50" s="72"/>
    </row>
    <row r="51" spans="1:17" s="79" customFormat="1" ht="15" x14ac:dyDescent="0.25">
      <c r="A51" s="80"/>
      <c r="B51" s="81"/>
      <c r="C51" s="74"/>
      <c r="D51" s="81"/>
      <c r="E51" s="81"/>
      <c r="F51" s="77"/>
      <c r="G51" s="77"/>
      <c r="H51" s="81"/>
      <c r="I51" s="74"/>
      <c r="J51" s="74"/>
      <c r="K51" s="74"/>
      <c r="L51" s="81"/>
      <c r="M51" s="81"/>
      <c r="N51" s="81"/>
      <c r="O51" s="81"/>
      <c r="P51" s="81"/>
      <c r="Q51" s="81"/>
    </row>
    <row r="52" spans="1:17" s="79" customFormat="1" ht="15" x14ac:dyDescent="0.25">
      <c r="A52" s="72"/>
      <c r="B52" s="73"/>
      <c r="C52" s="74"/>
      <c r="D52" s="82"/>
      <c r="E52" s="76"/>
      <c r="F52" s="77"/>
      <c r="G52" s="86"/>
      <c r="H52" s="86"/>
      <c r="I52" s="74"/>
      <c r="J52" s="74"/>
      <c r="K52" s="74"/>
      <c r="L52" s="83"/>
      <c r="M52" s="83"/>
      <c r="N52" s="72"/>
      <c r="O52" s="72"/>
      <c r="P52" s="72"/>
      <c r="Q52" s="72"/>
    </row>
    <row r="53" spans="1:17" s="79" customFormat="1" ht="15" x14ac:dyDescent="0.25">
      <c r="A53" s="72"/>
      <c r="B53" s="76"/>
      <c r="C53" s="74"/>
      <c r="D53" s="76"/>
      <c r="E53" s="76"/>
      <c r="F53" s="77"/>
      <c r="G53" s="77"/>
      <c r="H53" s="76"/>
      <c r="I53" s="74"/>
      <c r="J53" s="74"/>
      <c r="K53" s="74"/>
      <c r="L53" s="77"/>
      <c r="M53" s="72"/>
      <c r="N53" s="72"/>
      <c r="O53" s="72"/>
      <c r="P53" s="72"/>
      <c r="Q53" s="72"/>
    </row>
    <row r="54" spans="1:17" s="79" customFormat="1" ht="15" x14ac:dyDescent="0.25">
      <c r="A54" s="72"/>
      <c r="B54" s="73"/>
      <c r="C54" s="74"/>
      <c r="D54" s="84"/>
      <c r="E54" s="76"/>
      <c r="F54" s="77"/>
      <c r="G54" s="86"/>
      <c r="H54" s="86"/>
      <c r="I54" s="74"/>
      <c r="J54" s="74"/>
      <c r="K54" s="74"/>
      <c r="L54" s="83"/>
      <c r="M54" s="83"/>
      <c r="N54" s="72"/>
      <c r="O54" s="72"/>
      <c r="P54" s="72"/>
      <c r="Q54" s="72"/>
    </row>
  </sheetData>
  <mergeCells count="34">
    <mergeCell ref="C4:H4"/>
    <mergeCell ref="A28:H28"/>
    <mergeCell ref="A35:A38"/>
    <mergeCell ref="B35:B38"/>
    <mergeCell ref="B34:C34"/>
    <mergeCell ref="B30:C30"/>
    <mergeCell ref="A31:H31"/>
    <mergeCell ref="B33:C33"/>
    <mergeCell ref="A22:H22"/>
    <mergeCell ref="B23:C23"/>
    <mergeCell ref="A24:H24"/>
    <mergeCell ref="B26:C26"/>
    <mergeCell ref="B27:C27"/>
    <mergeCell ref="A18:H18"/>
    <mergeCell ref="A40:C40"/>
    <mergeCell ref="H9:H12"/>
    <mergeCell ref="A9:A12"/>
    <mergeCell ref="B9:B12"/>
    <mergeCell ref="C9:C12"/>
    <mergeCell ref="D10:D12"/>
    <mergeCell ref="D9:G9"/>
    <mergeCell ref="E10:E12"/>
    <mergeCell ref="F10:F12"/>
    <mergeCell ref="G10:G12"/>
    <mergeCell ref="B19:C19"/>
    <mergeCell ref="A20:H20"/>
    <mergeCell ref="B21:C21"/>
    <mergeCell ref="A14:H14"/>
    <mergeCell ref="B17:C17"/>
    <mergeCell ref="G48:H48"/>
    <mergeCell ref="G50:H50"/>
    <mergeCell ref="G52:H52"/>
    <mergeCell ref="G54:H54"/>
    <mergeCell ref="A41:H41"/>
  </mergeCells>
  <phoneticPr fontId="0" type="noConversion"/>
  <pageMargins left="0.78740157480314965" right="0.39370078740157483" top="0.43307086614173229" bottom="0.47244094488188981" header="0.23622047244094491" footer="0.23622047244094491"/>
  <pageSetup paperSize="9" scale="92" fitToHeight="10000" orientation="landscape" r:id="rId1"/>
  <headerFooter alignWithMargins="0">
    <oddHeader>&amp;LГранд-СМЕТА</oddHeader>
    <oddFooter>&amp;RСтраница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8"/>
  <sheetViews>
    <sheetView zoomScale="80" zoomScaleNormal="80" workbookViewId="0">
      <selection activeCell="J42" sqref="J42:K48"/>
    </sheetView>
  </sheetViews>
  <sheetFormatPr defaultRowHeight="12.75" x14ac:dyDescent="0.2"/>
  <cols>
    <col min="1" max="1" width="3.85546875" style="24" customWidth="1"/>
    <col min="2" max="2" width="36.7109375" style="24" customWidth="1"/>
    <col min="3" max="3" width="10.28515625" style="24" customWidth="1"/>
    <col min="4" max="4" width="11" style="24" customWidth="1"/>
    <col min="5" max="5" width="7.85546875" style="24" customWidth="1"/>
    <col min="6" max="6" width="14" style="24" customWidth="1"/>
    <col min="7" max="7" width="13.42578125" style="24" customWidth="1"/>
    <col min="8" max="13" width="15.7109375" style="24" customWidth="1"/>
    <col min="14" max="14" width="15.42578125" style="24" customWidth="1"/>
    <col min="15" max="16384" width="9.140625" style="24"/>
  </cols>
  <sheetData>
    <row r="1" spans="1:14" ht="18.75" x14ac:dyDescent="0.3">
      <c r="A1" s="107" t="s">
        <v>65</v>
      </c>
      <c r="B1" s="107"/>
      <c r="C1" s="107"/>
      <c r="D1" s="107"/>
      <c r="E1" s="107"/>
      <c r="F1" s="107"/>
      <c r="G1" s="107"/>
      <c r="H1" s="107"/>
      <c r="I1" s="107"/>
      <c r="J1" s="107"/>
      <c r="K1" s="107"/>
      <c r="L1" s="107"/>
    </row>
    <row r="2" spans="1:14" ht="18.75" x14ac:dyDescent="0.3">
      <c r="A2" s="38"/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</row>
    <row r="3" spans="1:14" ht="16.5" customHeight="1" x14ac:dyDescent="0.3">
      <c r="B3" s="112" t="s">
        <v>88</v>
      </c>
      <c r="C3" s="113"/>
      <c r="D3" s="113"/>
      <c r="E3" s="113"/>
      <c r="F3" s="113"/>
      <c r="G3" s="113"/>
      <c r="H3" s="113"/>
      <c r="I3" s="113"/>
      <c r="J3" s="113"/>
      <c r="K3" s="113"/>
      <c r="L3" s="113"/>
    </row>
    <row r="4" spans="1:14" x14ac:dyDescent="0.2">
      <c r="G4" s="36"/>
    </row>
    <row r="5" spans="1:14" ht="30" customHeight="1" x14ac:dyDescent="0.25">
      <c r="A5" s="108" t="s">
        <v>64</v>
      </c>
      <c r="B5" s="108"/>
      <c r="C5" s="108"/>
      <c r="D5" s="108"/>
      <c r="E5" s="108"/>
      <c r="F5" s="108"/>
      <c r="G5" s="108"/>
      <c r="H5" s="108"/>
      <c r="I5" s="108"/>
      <c r="J5" s="108"/>
      <c r="K5" s="108"/>
    </row>
    <row r="6" spans="1:14" s="71" customFormat="1" ht="14.25" customHeight="1" x14ac:dyDescent="0.25">
      <c r="A6" s="114" t="s">
        <v>101</v>
      </c>
      <c r="B6" s="114"/>
      <c r="C6" s="114"/>
      <c r="D6" s="114"/>
      <c r="E6" s="114"/>
      <c r="F6" s="114"/>
      <c r="G6" s="114"/>
      <c r="H6" s="114"/>
      <c r="I6" s="114"/>
      <c r="J6" s="114"/>
      <c r="K6" s="114"/>
      <c r="L6" s="114"/>
    </row>
    <row r="7" spans="1:14" ht="15.75" x14ac:dyDescent="0.25">
      <c r="A7" s="37"/>
      <c r="B7" s="37"/>
      <c r="C7" s="37"/>
      <c r="D7" s="37"/>
      <c r="E7" s="37"/>
      <c r="F7" s="37"/>
      <c r="G7" s="37"/>
      <c r="H7" s="37"/>
      <c r="I7" s="37"/>
      <c r="J7" s="37"/>
      <c r="K7" s="37"/>
    </row>
    <row r="9" spans="1:14" ht="12.75" customHeight="1" x14ac:dyDescent="0.2">
      <c r="A9" s="109" t="s">
        <v>63</v>
      </c>
      <c r="B9" s="109" t="s">
        <v>62</v>
      </c>
      <c r="C9" s="109" t="s">
        <v>61</v>
      </c>
      <c r="D9" s="109" t="s">
        <v>60</v>
      </c>
      <c r="E9" s="109" t="s">
        <v>59</v>
      </c>
      <c r="F9" s="119" t="s">
        <v>58</v>
      </c>
      <c r="G9" s="109" t="s">
        <v>57</v>
      </c>
      <c r="H9" s="109" t="s">
        <v>56</v>
      </c>
      <c r="I9" s="109"/>
      <c r="J9" s="109"/>
      <c r="K9" s="109"/>
      <c r="L9" s="111" t="s">
        <v>85</v>
      </c>
      <c r="M9" s="118" t="s">
        <v>94</v>
      </c>
      <c r="N9" s="118"/>
    </row>
    <row r="10" spans="1:14" ht="77.25" customHeight="1" x14ac:dyDescent="0.2">
      <c r="A10" s="109"/>
      <c r="B10" s="109"/>
      <c r="C10" s="109"/>
      <c r="D10" s="110"/>
      <c r="E10" s="109"/>
      <c r="F10" s="119"/>
      <c r="G10" s="110"/>
      <c r="H10" s="40" t="s">
        <v>81</v>
      </c>
      <c r="I10" s="40" t="s">
        <v>82</v>
      </c>
      <c r="J10" s="40" t="s">
        <v>83</v>
      </c>
      <c r="K10" s="40" t="s">
        <v>84</v>
      </c>
      <c r="L10" s="111"/>
      <c r="M10" s="35" t="s">
        <v>25</v>
      </c>
      <c r="N10" s="35" t="s">
        <v>55</v>
      </c>
    </row>
    <row r="11" spans="1:14" s="42" customFormat="1" x14ac:dyDescent="0.2">
      <c r="A11" s="115" t="s">
        <v>87</v>
      </c>
      <c r="B11" s="115"/>
      <c r="C11" s="115"/>
      <c r="D11" s="115"/>
      <c r="E11" s="115"/>
      <c r="F11" s="115"/>
      <c r="G11" s="115"/>
      <c r="H11" s="115"/>
      <c r="I11" s="115"/>
      <c r="J11" s="115"/>
      <c r="K11" s="115"/>
      <c r="L11" s="115"/>
      <c r="M11" s="51"/>
      <c r="N11" s="51"/>
    </row>
    <row r="12" spans="1:14" s="42" customFormat="1" ht="25.5" x14ac:dyDescent="0.2">
      <c r="A12" s="43">
        <v>1</v>
      </c>
      <c r="B12" s="34" t="s">
        <v>71</v>
      </c>
      <c r="C12" s="44" t="s">
        <v>72</v>
      </c>
      <c r="D12" s="45">
        <v>4.29</v>
      </c>
      <c r="E12" s="41">
        <v>0.67</v>
      </c>
      <c r="F12" s="46">
        <f>ROUND(((1.5+2.5*0.8+7.5+2.6+5+3)/100+1),3)</f>
        <v>1.216</v>
      </c>
      <c r="G12" s="45">
        <f>ROUND((D12*E12*F12),2)</f>
        <v>3.5</v>
      </c>
      <c r="H12" s="45">
        <f>ROUND((0.8*G12*1000)*1.09,3)</f>
        <v>3052</v>
      </c>
      <c r="I12" s="45">
        <f>ROUND((0.04*G12*1000)*1.09,3)</f>
        <v>152.6</v>
      </c>
      <c r="J12" s="45">
        <f>ROUND((0*G12*1000)*1.09,3)</f>
        <v>0</v>
      </c>
      <c r="K12" s="45">
        <f>ROUND((0.16*G12*1000)*1.09,3)</f>
        <v>610.4</v>
      </c>
      <c r="L12" s="45">
        <f>SUM(H12:K12)</f>
        <v>3815</v>
      </c>
      <c r="M12" s="45">
        <f>ROUND((L12*0.075),3)</f>
        <v>286.125</v>
      </c>
      <c r="N12" s="45">
        <f>ROUND((L12*0.026),3)</f>
        <v>99.19</v>
      </c>
    </row>
    <row r="13" spans="1:14" s="42" customFormat="1" x14ac:dyDescent="0.2">
      <c r="A13" s="43">
        <v>2</v>
      </c>
      <c r="B13" s="34" t="s">
        <v>86</v>
      </c>
      <c r="C13" s="44" t="s">
        <v>72</v>
      </c>
      <c r="D13" s="45">
        <v>5.7</v>
      </c>
      <c r="E13" s="41">
        <v>0.67</v>
      </c>
      <c r="F13" s="46">
        <f>ROUND(((1.5+2.5*0.8+7.5+2.6+5+3)/100+1),3)</f>
        <v>1.216</v>
      </c>
      <c r="G13" s="45">
        <f>ROUND((D13*E13*F13),2)</f>
        <v>4.6399999999999997</v>
      </c>
      <c r="H13" s="45">
        <f t="shared" ref="H13:H14" si="0">ROUND((0.8*G13*1000)*1.09,3)</f>
        <v>4046.08</v>
      </c>
      <c r="I13" s="45">
        <f t="shared" ref="I13:I14" si="1">ROUND((0.04*G13*1000)*1.09,3)</f>
        <v>202.304</v>
      </c>
      <c r="J13" s="45">
        <f t="shared" ref="J13:J14" si="2">ROUND((0*G13*1000)*1.09,3)</f>
        <v>0</v>
      </c>
      <c r="K13" s="45">
        <f t="shared" ref="K13" si="3">ROUND((0.16*G13*1000)*1.09,3)</f>
        <v>809.21600000000001</v>
      </c>
      <c r="L13" s="45">
        <f t="shared" ref="L13:L14" si="4">SUM(H13:K13)</f>
        <v>5057.6000000000004</v>
      </c>
      <c r="M13" s="45">
        <f>ROUND((L13*0.075),3)</f>
        <v>379.32</v>
      </c>
      <c r="N13" s="45">
        <f>ROUND((L13*0.026),3)</f>
        <v>131.49799999999999</v>
      </c>
    </row>
    <row r="14" spans="1:14" s="42" customFormat="1" ht="25.5" x14ac:dyDescent="0.2">
      <c r="A14" s="43">
        <v>3</v>
      </c>
      <c r="B14" s="34" t="s">
        <v>91</v>
      </c>
      <c r="C14" s="44" t="s">
        <v>93</v>
      </c>
      <c r="D14" s="45">
        <v>229.2</v>
      </c>
      <c r="E14" s="41">
        <v>0.67</v>
      </c>
      <c r="F14" s="46">
        <f>ROUND(((1.5+2.5*0.8+7.5+2.6+5+3)/100+1),3)</f>
        <v>1.216</v>
      </c>
      <c r="G14" s="45">
        <f>ROUND((D14*E14*F14),2)</f>
        <v>186.73</v>
      </c>
      <c r="H14" s="45">
        <f t="shared" si="0"/>
        <v>162828.56</v>
      </c>
      <c r="I14" s="45">
        <f t="shared" si="1"/>
        <v>8141.4279999999999</v>
      </c>
      <c r="J14" s="45">
        <f t="shared" si="2"/>
        <v>0</v>
      </c>
      <c r="K14" s="45">
        <f>ROUND((0.16*G14*1000)*1.09-275.672737,5)</f>
        <v>32290.039260000001</v>
      </c>
      <c r="L14" s="45">
        <f t="shared" si="4"/>
        <v>203260.02726</v>
      </c>
      <c r="M14" s="45">
        <f>ROUND((L14*0.075),3)</f>
        <v>15244.502</v>
      </c>
      <c r="N14" s="45">
        <f>ROUND((L14*0.026),3)</f>
        <v>5284.7610000000004</v>
      </c>
    </row>
    <row r="15" spans="1:14" s="42" customFormat="1" ht="13.5" customHeight="1" x14ac:dyDescent="0.25">
      <c r="A15" s="116" t="s">
        <v>54</v>
      </c>
      <c r="B15" s="116"/>
      <c r="C15" s="116"/>
      <c r="D15" s="116"/>
      <c r="E15" s="116"/>
      <c r="F15" s="116"/>
      <c r="G15" s="116"/>
      <c r="H15" s="47">
        <f>ROUND((SUM(H12:H14)),2)</f>
        <v>169926.64</v>
      </c>
      <c r="I15" s="47">
        <f t="shared" ref="I15:K15" si="5">ROUND((SUM(I12:I14)),2)</f>
        <v>8496.33</v>
      </c>
      <c r="J15" s="47">
        <f t="shared" si="5"/>
        <v>0</v>
      </c>
      <c r="K15" s="47">
        <f t="shared" si="5"/>
        <v>33709.660000000003</v>
      </c>
      <c r="L15" s="47">
        <f>SUM(H15:K15)</f>
        <v>212132.63</v>
      </c>
      <c r="M15" s="47">
        <f>ROUND((SUM(M12:M14)),2)</f>
        <v>15909.95</v>
      </c>
      <c r="N15" s="47">
        <f>ROUND((SUM(N12:N14)),2)</f>
        <v>5515.45</v>
      </c>
    </row>
    <row r="16" spans="1:14" s="42" customFormat="1" x14ac:dyDescent="0.2">
      <c r="A16" s="115" t="s">
        <v>90</v>
      </c>
      <c r="B16" s="115"/>
      <c r="C16" s="115"/>
      <c r="D16" s="115"/>
      <c r="E16" s="115"/>
      <c r="F16" s="115"/>
      <c r="G16" s="115"/>
      <c r="H16" s="115"/>
      <c r="I16" s="115"/>
      <c r="J16" s="115"/>
      <c r="K16" s="115"/>
      <c r="L16" s="115"/>
      <c r="M16" s="51"/>
      <c r="N16" s="51"/>
    </row>
    <row r="17" spans="1:15" s="42" customFormat="1" ht="25.5" x14ac:dyDescent="0.2">
      <c r="A17" s="43">
        <v>1</v>
      </c>
      <c r="B17" s="34" t="s">
        <v>71</v>
      </c>
      <c r="C17" s="44" t="s">
        <v>72</v>
      </c>
      <c r="D17" s="45">
        <v>4.29</v>
      </c>
      <c r="E17" s="41">
        <v>1.177</v>
      </c>
      <c r="F17" s="46">
        <f>ROUND(((1.5+2.5*0.8+7.5+2.6+5+3)/100+1),3)</f>
        <v>1.216</v>
      </c>
      <c r="G17" s="45">
        <f>ROUND((D17*E17*F17),2)</f>
        <v>6.14</v>
      </c>
      <c r="H17" s="45">
        <f t="shared" ref="H17:H19" si="6">ROUND((0.8*G17*1000)*1.09,3)</f>
        <v>5354.08</v>
      </c>
      <c r="I17" s="45">
        <f t="shared" ref="I17:I19" si="7">ROUND((0.04*G17*1000)*1.09,3)</f>
        <v>267.70400000000001</v>
      </c>
      <c r="J17" s="45">
        <f t="shared" ref="J17:J19" si="8">ROUND((0*G17*1000)*1.09,3)</f>
        <v>0</v>
      </c>
      <c r="K17" s="45">
        <f t="shared" ref="K17:K18" si="9">ROUND((0.16*G17*1000)*1.09,3)</f>
        <v>1070.816</v>
      </c>
      <c r="L17" s="45">
        <f t="shared" ref="L17:L21" si="10">SUM(H17:K17)</f>
        <v>6692.5999999999995</v>
      </c>
      <c r="M17" s="45">
        <f>ROUND((L17*0.075),3)</f>
        <v>501.94499999999999</v>
      </c>
      <c r="N17" s="45">
        <f>ROUND((L17*0.026),3)</f>
        <v>174.00800000000001</v>
      </c>
    </row>
    <row r="18" spans="1:15" s="42" customFormat="1" x14ac:dyDescent="0.2">
      <c r="A18" s="43">
        <v>2</v>
      </c>
      <c r="B18" s="34" t="s">
        <v>86</v>
      </c>
      <c r="C18" s="44" t="s">
        <v>72</v>
      </c>
      <c r="D18" s="45">
        <v>5.7</v>
      </c>
      <c r="E18" s="41">
        <v>1.177</v>
      </c>
      <c r="F18" s="46">
        <f>ROUND(((1.5+2.5*0.8+7.5+2.6+5+3)/100+1),3)</f>
        <v>1.216</v>
      </c>
      <c r="G18" s="45">
        <f>ROUND((D18*E18*F18),2)</f>
        <v>8.16</v>
      </c>
      <c r="H18" s="45">
        <f t="shared" si="6"/>
        <v>7115.52</v>
      </c>
      <c r="I18" s="45">
        <f t="shared" si="7"/>
        <v>355.77600000000001</v>
      </c>
      <c r="J18" s="45">
        <f t="shared" si="8"/>
        <v>0</v>
      </c>
      <c r="K18" s="45">
        <f t="shared" si="9"/>
        <v>1423.104</v>
      </c>
      <c r="L18" s="45">
        <f t="shared" si="10"/>
        <v>8894.4</v>
      </c>
      <c r="M18" s="45">
        <f>ROUND((L18*0.075),3)</f>
        <v>667.08</v>
      </c>
      <c r="N18" s="45">
        <f>ROUND((L18*0.026),3)</f>
        <v>231.25399999999999</v>
      </c>
    </row>
    <row r="19" spans="1:15" s="42" customFormat="1" x14ac:dyDescent="0.2">
      <c r="A19" s="43">
        <v>3</v>
      </c>
      <c r="B19" s="34" t="s">
        <v>92</v>
      </c>
      <c r="C19" s="44" t="s">
        <v>89</v>
      </c>
      <c r="D19" s="45">
        <v>229.2</v>
      </c>
      <c r="E19" s="41">
        <v>1.177</v>
      </c>
      <c r="F19" s="46">
        <f>ROUND(((1.5+2.5*0.8+7.5+2.6+5+3)/100+1)*1.12,3)</f>
        <v>1.3620000000000001</v>
      </c>
      <c r="G19" s="45">
        <f>ROUND((D19*E19*F19),2)</f>
        <v>367.42</v>
      </c>
      <c r="H19" s="45">
        <f t="shared" si="6"/>
        <v>320390.24</v>
      </c>
      <c r="I19" s="45">
        <f t="shared" si="7"/>
        <v>16019.512000000001</v>
      </c>
      <c r="J19" s="45">
        <f t="shared" si="8"/>
        <v>0</v>
      </c>
      <c r="K19" s="45">
        <f>ROUND((0.16*G19*1000)*1.09,3)</f>
        <v>64078.048000000003</v>
      </c>
      <c r="L19" s="45">
        <f>SUM(H19:K19)</f>
        <v>400487.8</v>
      </c>
      <c r="M19" s="45">
        <f>ROUND((L19*0.075),3)</f>
        <v>30036.584999999999</v>
      </c>
      <c r="N19" s="45">
        <f>ROUND((L19*0.026),3)</f>
        <v>10412.683000000001</v>
      </c>
    </row>
    <row r="20" spans="1:15" s="42" customFormat="1" ht="13.5" customHeight="1" x14ac:dyDescent="0.25">
      <c r="A20" s="116" t="s">
        <v>73</v>
      </c>
      <c r="B20" s="116"/>
      <c r="C20" s="116"/>
      <c r="D20" s="116"/>
      <c r="E20" s="116"/>
      <c r="F20" s="116"/>
      <c r="G20" s="116"/>
      <c r="H20" s="47">
        <f>H17+H18+H19</f>
        <v>332859.83999999997</v>
      </c>
      <c r="I20" s="47">
        <f t="shared" ref="I20:K20" si="11">I17+I18+I19</f>
        <v>16642.992000000002</v>
      </c>
      <c r="J20" s="47">
        <f t="shared" si="11"/>
        <v>0</v>
      </c>
      <c r="K20" s="47">
        <f t="shared" si="11"/>
        <v>66571.968000000008</v>
      </c>
      <c r="L20" s="47">
        <f>SUM(H20:K20)</f>
        <v>416074.8</v>
      </c>
      <c r="M20" s="47">
        <f>M17+M18+M19</f>
        <v>31205.61</v>
      </c>
      <c r="N20" s="47">
        <f>N17+N18+N19</f>
        <v>10817.945000000002</v>
      </c>
    </row>
    <row r="21" spans="1:15" s="42" customFormat="1" ht="12.75" customHeight="1" x14ac:dyDescent="0.2">
      <c r="A21" s="120" t="s">
        <v>53</v>
      </c>
      <c r="B21" s="120"/>
      <c r="C21" s="120"/>
      <c r="D21" s="120"/>
      <c r="E21" s="120"/>
      <c r="F21" s="120"/>
      <c r="G21" s="120"/>
      <c r="H21" s="48">
        <f>H20+H15</f>
        <v>502786.48</v>
      </c>
      <c r="I21" s="48">
        <f t="shared" ref="I21:K21" si="12">I20+I15</f>
        <v>25139.322</v>
      </c>
      <c r="J21" s="48">
        <f t="shared" si="12"/>
        <v>0</v>
      </c>
      <c r="K21" s="48">
        <f t="shared" si="12"/>
        <v>100281.62800000001</v>
      </c>
      <c r="L21" s="48">
        <f t="shared" si="10"/>
        <v>628207.43000000005</v>
      </c>
      <c r="M21" s="48">
        <f>M20+M15</f>
        <v>47115.56</v>
      </c>
      <c r="N21" s="48">
        <f>N20+N15</f>
        <v>16333.395</v>
      </c>
      <c r="O21" s="58"/>
    </row>
    <row r="22" spans="1:15" s="42" customFormat="1" x14ac:dyDescent="0.2">
      <c r="A22" s="49"/>
      <c r="B22" s="49"/>
      <c r="C22" s="49"/>
      <c r="D22" s="49"/>
      <c r="E22" s="49"/>
      <c r="F22" s="49"/>
      <c r="G22" s="49"/>
      <c r="H22" s="50"/>
      <c r="I22" s="50"/>
      <c r="J22" s="50"/>
      <c r="K22" s="50"/>
      <c r="L22" s="50"/>
    </row>
    <row r="23" spans="1:15" x14ac:dyDescent="0.2">
      <c r="A23" s="33"/>
      <c r="B23" s="33"/>
      <c r="C23" s="33"/>
      <c r="D23" s="33"/>
      <c r="E23" s="33"/>
      <c r="F23" s="33"/>
      <c r="G23" s="32"/>
      <c r="H23" s="31"/>
      <c r="I23" s="31"/>
      <c r="J23" s="60"/>
      <c r="K23" s="60"/>
      <c r="L23" s="60"/>
      <c r="M23" s="62"/>
    </row>
    <row r="24" spans="1:15" s="25" customFormat="1" ht="12" x14ac:dyDescent="0.2">
      <c r="B24" s="25" t="s">
        <v>52</v>
      </c>
    </row>
    <row r="25" spans="1:15" s="25" customFormat="1" ht="27" customHeight="1" x14ac:dyDescent="0.2">
      <c r="B25" s="117" t="s">
        <v>51</v>
      </c>
      <c r="C25" s="117"/>
      <c r="D25" s="117"/>
      <c r="E25" s="117"/>
      <c r="F25" s="117"/>
      <c r="G25" s="117"/>
      <c r="H25" s="117"/>
      <c r="I25" s="117"/>
      <c r="J25" s="117"/>
      <c r="K25" s="117"/>
      <c r="L25" s="117"/>
      <c r="M25" s="30"/>
    </row>
    <row r="26" spans="1:15" s="25" customFormat="1" ht="12" x14ac:dyDescent="0.2">
      <c r="F26" s="25" t="s">
        <v>50</v>
      </c>
    </row>
    <row r="27" spans="1:15" s="25" customFormat="1" ht="12" x14ac:dyDescent="0.2">
      <c r="B27" s="25" t="s">
        <v>49</v>
      </c>
    </row>
    <row r="28" spans="1:15" s="25" customFormat="1" ht="12" x14ac:dyDescent="0.2">
      <c r="A28" s="26"/>
      <c r="L28" s="61"/>
    </row>
    <row r="29" spans="1:15" s="25" customFormat="1" ht="12" x14ac:dyDescent="0.2">
      <c r="A29" s="29" t="s">
        <v>47</v>
      </c>
      <c r="B29" s="28" t="s">
        <v>46</v>
      </c>
      <c r="D29" s="25" t="s">
        <v>69</v>
      </c>
      <c r="H29" s="25" t="s">
        <v>99</v>
      </c>
    </row>
    <row r="30" spans="1:15" s="25" customFormat="1" ht="12" hidden="1" x14ac:dyDescent="0.2">
      <c r="A30" s="29" t="s">
        <v>47</v>
      </c>
      <c r="B30" s="28" t="s">
        <v>46</v>
      </c>
      <c r="D30" s="25" t="s">
        <v>48</v>
      </c>
    </row>
    <row r="31" spans="1:15" s="25" customFormat="1" ht="12" hidden="1" x14ac:dyDescent="0.2">
      <c r="A31" s="29" t="s">
        <v>47</v>
      </c>
      <c r="B31" s="28" t="s">
        <v>46</v>
      </c>
      <c r="D31" s="25" t="s">
        <v>45</v>
      </c>
    </row>
    <row r="32" spans="1:15" s="25" customFormat="1" ht="12" x14ac:dyDescent="0.2">
      <c r="A32" s="26" t="s">
        <v>44</v>
      </c>
      <c r="B32" s="25" t="s">
        <v>43</v>
      </c>
    </row>
    <row r="33" spans="1:17" s="25" customFormat="1" ht="12" x14ac:dyDescent="0.2">
      <c r="A33" s="27" t="s">
        <v>36</v>
      </c>
      <c r="B33" s="25" t="s">
        <v>42</v>
      </c>
    </row>
    <row r="34" spans="1:17" s="25" customFormat="1" ht="12" x14ac:dyDescent="0.2">
      <c r="A34" s="27" t="s">
        <v>36</v>
      </c>
      <c r="B34" s="25" t="s">
        <v>41</v>
      </c>
    </row>
    <row r="35" spans="1:17" s="25" customFormat="1" ht="12" x14ac:dyDescent="0.2">
      <c r="A35" s="27" t="s">
        <v>36</v>
      </c>
      <c r="B35" s="25" t="s">
        <v>40</v>
      </c>
    </row>
    <row r="36" spans="1:17" s="25" customFormat="1" ht="12" x14ac:dyDescent="0.2">
      <c r="A36" s="27" t="s">
        <v>36</v>
      </c>
      <c r="B36" s="25" t="s">
        <v>39</v>
      </c>
    </row>
    <row r="37" spans="1:17" s="25" customFormat="1" ht="12" x14ac:dyDescent="0.2">
      <c r="A37" s="27" t="s">
        <v>36</v>
      </c>
      <c r="B37" s="25" t="s">
        <v>38</v>
      </c>
    </row>
    <row r="38" spans="1:17" s="25" customFormat="1" ht="12" x14ac:dyDescent="0.2">
      <c r="A38" s="27" t="s">
        <v>36</v>
      </c>
      <c r="B38" s="25" t="s">
        <v>37</v>
      </c>
    </row>
    <row r="39" spans="1:17" s="25" customFormat="1" ht="12" x14ac:dyDescent="0.2">
      <c r="A39" s="26" t="s">
        <v>36</v>
      </c>
      <c r="B39" s="25" t="s">
        <v>35</v>
      </c>
    </row>
    <row r="40" spans="1:17" s="25" customFormat="1" ht="12" hidden="1" x14ac:dyDescent="0.2">
      <c r="A40" s="25" t="s">
        <v>36</v>
      </c>
      <c r="B40" s="25" t="s">
        <v>35</v>
      </c>
    </row>
    <row r="41" spans="1:17" s="25" customFormat="1" ht="12" x14ac:dyDescent="0.2"/>
    <row r="42" spans="1:17" s="79" customFormat="1" ht="15" customHeight="1" x14ac:dyDescent="0.25">
      <c r="A42" s="72"/>
      <c r="B42" s="73" t="s">
        <v>102</v>
      </c>
      <c r="C42" s="74"/>
      <c r="D42" s="75"/>
      <c r="E42" s="76"/>
      <c r="F42" s="77"/>
      <c r="I42" s="74"/>
      <c r="J42" s="85" t="s">
        <v>103</v>
      </c>
      <c r="K42" s="85"/>
      <c r="L42" s="78"/>
      <c r="M42" s="78"/>
      <c r="N42" s="72"/>
      <c r="O42" s="72"/>
      <c r="P42" s="72"/>
      <c r="Q42" s="72"/>
    </row>
    <row r="43" spans="1:17" s="79" customFormat="1" ht="15" x14ac:dyDescent="0.25">
      <c r="A43" s="80"/>
      <c r="B43" s="81"/>
      <c r="C43" s="74"/>
      <c r="D43" s="81"/>
      <c r="E43" s="81"/>
      <c r="F43" s="77"/>
      <c r="I43" s="74"/>
      <c r="J43" s="77"/>
      <c r="K43" s="81"/>
      <c r="L43" s="81"/>
      <c r="M43" s="81"/>
      <c r="N43" s="81"/>
      <c r="O43" s="81"/>
      <c r="P43" s="81"/>
      <c r="Q43" s="81"/>
    </row>
    <row r="44" spans="1:17" s="79" customFormat="1" ht="15" customHeight="1" x14ac:dyDescent="0.25">
      <c r="A44" s="72"/>
      <c r="B44" s="73" t="s">
        <v>104</v>
      </c>
      <c r="C44" s="74"/>
      <c r="D44" s="82"/>
      <c r="E44" s="76"/>
      <c r="F44" s="77"/>
      <c r="I44" s="74"/>
      <c r="J44" s="86" t="s">
        <v>105</v>
      </c>
      <c r="K44" s="86"/>
      <c r="L44" s="83"/>
      <c r="M44" s="83"/>
      <c r="N44" s="72"/>
      <c r="O44" s="72"/>
      <c r="P44" s="72"/>
      <c r="Q44" s="72"/>
    </row>
    <row r="45" spans="1:17" s="79" customFormat="1" ht="15" x14ac:dyDescent="0.25">
      <c r="A45" s="80"/>
      <c r="B45" s="81"/>
      <c r="C45" s="74"/>
      <c r="D45" s="81"/>
      <c r="E45" s="81"/>
      <c r="F45" s="77"/>
      <c r="I45" s="74"/>
      <c r="J45" s="77"/>
      <c r="K45" s="81"/>
      <c r="L45" s="81"/>
      <c r="M45" s="81"/>
      <c r="N45" s="81"/>
      <c r="O45" s="81"/>
      <c r="P45" s="81"/>
      <c r="Q45" s="81"/>
    </row>
    <row r="46" spans="1:17" s="79" customFormat="1" ht="15" x14ac:dyDescent="0.25">
      <c r="A46" s="72"/>
      <c r="B46" s="73" t="s">
        <v>106</v>
      </c>
      <c r="C46" s="74"/>
      <c r="D46" s="82"/>
      <c r="E46" s="76"/>
      <c r="F46" s="77"/>
      <c r="I46" s="74"/>
      <c r="J46" s="86" t="s">
        <v>107</v>
      </c>
      <c r="K46" s="86"/>
      <c r="L46" s="83"/>
      <c r="M46" s="83"/>
      <c r="N46" s="72"/>
      <c r="O46" s="72"/>
      <c r="P46" s="72"/>
      <c r="Q46" s="72"/>
    </row>
    <row r="47" spans="1:17" s="79" customFormat="1" ht="15" x14ac:dyDescent="0.25">
      <c r="A47" s="72"/>
      <c r="B47" s="76"/>
      <c r="C47" s="74"/>
      <c r="D47" s="76"/>
      <c r="E47" s="76"/>
      <c r="F47" s="77"/>
      <c r="I47" s="74"/>
      <c r="J47" s="77"/>
      <c r="K47" s="76"/>
      <c r="L47" s="77"/>
      <c r="M47" s="72"/>
      <c r="N47" s="72"/>
      <c r="O47" s="72"/>
      <c r="P47" s="72"/>
      <c r="Q47" s="72"/>
    </row>
    <row r="48" spans="1:17" s="79" customFormat="1" ht="15" x14ac:dyDescent="0.25">
      <c r="A48" s="72"/>
      <c r="B48" s="73" t="s">
        <v>108</v>
      </c>
      <c r="C48" s="74"/>
      <c r="D48" s="84"/>
      <c r="E48" s="76"/>
      <c r="F48" s="77"/>
      <c r="I48" s="74"/>
      <c r="J48" s="86" t="s">
        <v>109</v>
      </c>
      <c r="K48" s="86"/>
      <c r="L48" s="83"/>
      <c r="M48" s="83"/>
      <c r="N48" s="72"/>
      <c r="O48" s="72"/>
      <c r="P48" s="72"/>
      <c r="Q48" s="72"/>
    </row>
  </sheetData>
  <mergeCells count="24">
    <mergeCell ref="B25:L25"/>
    <mergeCell ref="M9:N9"/>
    <mergeCell ref="D9:D10"/>
    <mergeCell ref="E9:E10"/>
    <mergeCell ref="F9:F10"/>
    <mergeCell ref="A21:G21"/>
    <mergeCell ref="A11:L11"/>
    <mergeCell ref="A15:G15"/>
    <mergeCell ref="J42:K42"/>
    <mergeCell ref="J44:K44"/>
    <mergeCell ref="J46:K46"/>
    <mergeCell ref="J48:K48"/>
    <mergeCell ref="A1:L1"/>
    <mergeCell ref="A5:K5"/>
    <mergeCell ref="G9:G10"/>
    <mergeCell ref="H9:K9"/>
    <mergeCell ref="L9:L10"/>
    <mergeCell ref="B9:B10"/>
    <mergeCell ref="B3:L3"/>
    <mergeCell ref="A9:A10"/>
    <mergeCell ref="C9:C10"/>
    <mergeCell ref="A6:L6"/>
    <mergeCell ref="A16:L16"/>
    <mergeCell ref="A20:G20"/>
  </mergeCells>
  <pageMargins left="0.23622047244094491" right="0.23622047244094491" top="0.74803149606299213" bottom="0.74803149606299213" header="0" footer="0"/>
  <pageSetup paperSize="9" scale="8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Т</vt:lpstr>
      <vt:lpstr>расчет 1</vt:lpstr>
      <vt:lpstr>Т!Заголовки_для_печати</vt:lpstr>
      <vt:lpstr>'расчет 1'!Область_печати</vt:lpstr>
    </vt:vector>
  </TitlesOfParts>
  <Company>Grand Ltd.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Мазнинова Екатерина Васильевна</dc:creator>
  <cp:lastModifiedBy>Чуясова Елена Геннадьевна</cp:lastModifiedBy>
  <cp:lastPrinted>2021-01-25T05:30:37Z</cp:lastPrinted>
  <dcterms:created xsi:type="dcterms:W3CDTF">2002-03-25T05:35:56Z</dcterms:created>
  <dcterms:modified xsi:type="dcterms:W3CDTF">2021-01-28T05:42:43Z</dcterms:modified>
</cp:coreProperties>
</file>