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лужбы\СУИ\Инвестиции\Сектор строительства и надзора\ОБЪЕКТЫ ИПР\2021\Оснащение ПС 35 кВ Алексеевск и ПС 110 кВ Сер.Бор устройствами ТМ и ДП\Сметные расчеты\"/>
    </mc:Choice>
  </mc:AlternateContent>
  <bookViews>
    <workbookView xWindow="-120" yWindow="-120" windowWidth="19440" windowHeight="15000"/>
  </bookViews>
  <sheets>
    <sheet name="Сводный сметный расчет" sheetId="2" r:id="rId1"/>
  </sheets>
  <definedNames>
    <definedName name="Print_Titles" localSheetId="0">'Сводный сметный расчет'!$25:$25</definedName>
    <definedName name="_xlnm.Print_Titles" localSheetId="0">'Сводный сметный расчет'!$25:$25</definedName>
  </definedNames>
  <calcPr calcId="162913"/>
</workbook>
</file>

<file path=xl/calcChain.xml><?xml version="1.0" encoding="utf-8"?>
<calcChain xmlns="http://schemas.openxmlformats.org/spreadsheetml/2006/main">
  <c r="G41" i="2" l="1"/>
  <c r="F45" i="2" l="1"/>
  <c r="F51" i="2" s="1"/>
  <c r="F44" i="2"/>
  <c r="F50" i="2" s="1"/>
  <c r="F52" i="2" s="1"/>
  <c r="F42" i="2"/>
  <c r="F43" i="2"/>
  <c r="G43" i="2"/>
  <c r="G45" i="2" s="1"/>
  <c r="G51" i="2" s="1"/>
  <c r="E29" i="2"/>
  <c r="F29" i="2"/>
  <c r="G29" i="2"/>
  <c r="E37" i="2"/>
  <c r="G53" i="2" l="1"/>
  <c r="F53" i="2"/>
  <c r="F54" i="2" s="1"/>
  <c r="F57" i="2"/>
  <c r="F46" i="2"/>
  <c r="F48" i="2" s="1"/>
  <c r="F58" i="2" l="1"/>
  <c r="G58" i="2"/>
  <c r="G40" i="2"/>
  <c r="G42" i="2" s="1"/>
  <c r="G44" i="2" s="1"/>
  <c r="G50" i="2" l="1"/>
  <c r="G46" i="2"/>
  <c r="G48" i="2" s="1"/>
  <c r="F59" i="2"/>
  <c r="F63" i="2" s="1"/>
  <c r="F66" i="2" s="1"/>
  <c r="E39" i="2"/>
  <c r="E43" i="2" s="1"/>
  <c r="D39" i="2"/>
  <c r="E38" i="2"/>
  <c r="D38" i="2"/>
  <c r="F61" i="2" l="1"/>
  <c r="G52" i="2"/>
  <c r="E45" i="2"/>
  <c r="H39" i="2"/>
  <c r="H38" i="2"/>
  <c r="D37" i="2"/>
  <c r="G54" i="2" l="1"/>
  <c r="G57" i="2"/>
  <c r="E51" i="2"/>
  <c r="E53" i="2" s="1"/>
  <c r="E58" i="2" s="1"/>
  <c r="D43" i="2"/>
  <c r="E36" i="2"/>
  <c r="D36" i="2"/>
  <c r="D45" i="2" l="1"/>
  <c r="H45" i="2"/>
  <c r="H43" i="2"/>
  <c r="E42" i="2"/>
  <c r="E44" i="2" s="1"/>
  <c r="D42" i="2"/>
  <c r="D51" i="2" l="1"/>
  <c r="D53" i="2"/>
  <c r="H42" i="2"/>
  <c r="D44" i="2"/>
  <c r="E46" i="2"/>
  <c r="E48" i="2" s="1"/>
  <c r="E50" i="2"/>
  <c r="G59" i="2"/>
  <c r="H37" i="2"/>
  <c r="G31" i="2"/>
  <c r="G34" i="2" s="1"/>
  <c r="E31" i="2"/>
  <c r="E34" i="2" s="1"/>
  <c r="D29" i="2"/>
  <c r="H27" i="2"/>
  <c r="F31" i="2"/>
  <c r="F34" i="2" s="1"/>
  <c r="D58" i="2" l="1"/>
  <c r="D59" i="2"/>
  <c r="H53" i="2"/>
  <c r="G61" i="2"/>
  <c r="G63" i="2"/>
  <c r="G66" i="2" s="1"/>
  <c r="E52" i="2"/>
  <c r="E56" i="2" s="1"/>
  <c r="D50" i="2"/>
  <c r="D46" i="2"/>
  <c r="H51" i="2"/>
  <c r="H29" i="2"/>
  <c r="D31" i="2"/>
  <c r="H28" i="2"/>
  <c r="D61" i="2" l="1"/>
  <c r="D63" i="2"/>
  <c r="D66" i="2" s="1"/>
  <c r="E57" i="2"/>
  <c r="E54" i="2"/>
  <c r="D52" i="2"/>
  <c r="H46" i="2"/>
  <c r="D48" i="2"/>
  <c r="D34" i="2"/>
  <c r="H31" i="2"/>
  <c r="D57" i="2" l="1"/>
  <c r="D56" i="2"/>
  <c r="H52" i="2"/>
  <c r="D54" i="2"/>
  <c r="F56" i="2"/>
  <c r="G56" i="2"/>
  <c r="E59" i="2"/>
  <c r="H34" i="2"/>
  <c r="D62" i="2" l="1"/>
  <c r="D65" i="2" s="1"/>
  <c r="D68" i="2" s="1"/>
  <c r="D60" i="2"/>
  <c r="G60" i="2"/>
  <c r="G62" i="2"/>
  <c r="F60" i="2"/>
  <c r="F62" i="2"/>
  <c r="E61" i="2"/>
  <c r="E63" i="2"/>
  <c r="E66" i="2" s="1"/>
  <c r="H66" i="2" s="1"/>
  <c r="H58" i="2"/>
  <c r="H36" i="2"/>
  <c r="G65" i="2" l="1"/>
  <c r="G68" i="2" s="1"/>
  <c r="F65" i="2"/>
  <c r="F68" i="2" s="1"/>
  <c r="H63" i="2"/>
  <c r="E60" i="2"/>
  <c r="E62" i="2"/>
  <c r="H44" i="2"/>
  <c r="E65" i="2" l="1"/>
  <c r="E68" i="2" s="1"/>
  <c r="H48" i="2"/>
  <c r="H57" i="2" l="1"/>
  <c r="H50" i="2"/>
  <c r="H54" i="2" l="1"/>
  <c r="H56" i="2"/>
  <c r="H59" i="2"/>
  <c r="H65" i="2" l="1"/>
  <c r="H62" i="2"/>
  <c r="H60" i="2"/>
  <c r="H61" i="2" l="1"/>
  <c r="H68" i="2" l="1"/>
</calcChain>
</file>

<file path=xl/sharedStrings.xml><?xml version="1.0" encoding="utf-8"?>
<sst xmlns="http://schemas.openxmlformats.org/spreadsheetml/2006/main" count="72" uniqueCount="67">
  <si>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</si>
  <si>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</si>
  <si>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</si>
  <si>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</si>
  <si>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</si>
  <si>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</si>
  <si>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</si>
  <si>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</si>
  <si>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</si>
  <si>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</si>
  <si>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</si>
  <si>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</si>
  <si>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</si>
  <si>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"Утвержден" «    »________________2020 г.</t>
  </si>
  <si>
    <t>«    »________________2020 г.</t>
  </si>
  <si>
    <t>В том числе возвратных сумм  руб.</t>
  </si>
  <si>
    <t>Сметная стоимость, руб.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</si>
  <si>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</si>
  <si>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</si>
  <si>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</si>
  <si>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</si>
  <si>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</si>
  <si>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</si>
  <si>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</si>
  <si>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</si>
  <si>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</si>
  <si>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</si>
  <si>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Глава 12. Публичный технологический и ценовой аудит, проектные и изыскательские работы</t>
  </si>
  <si>
    <t>Итого по Главам 1-12</t>
  </si>
  <si>
    <t>Непредвиденные затраты</t>
  </si>
  <si>
    <t>Дополнительные работы и затраты</t>
  </si>
  <si>
    <t>Налоги и обязательные платежи</t>
  </si>
  <si>
    <t>Итого "Налоги и обязательные платежи"</t>
  </si>
  <si>
    <t>Итого по сводному расчету</t>
  </si>
  <si>
    <t>Методика 421 пр. (п.179)</t>
  </si>
  <si>
    <t>Итого по Главе 9. "Прочие работы и затраты"ЛС1</t>
  </si>
  <si>
    <t>Итого по Главе 9. "Прочие работы и затраты"ЛС2</t>
  </si>
  <si>
    <t>Итого "Непредвиденные затраты" ЛС1</t>
  </si>
  <si>
    <t>Итого "Непредвиденные затраты" ЛС2</t>
  </si>
  <si>
    <t>ЛС1</t>
  </si>
  <si>
    <t>ЛС2</t>
  </si>
  <si>
    <t>НДС 20%</t>
  </si>
  <si>
    <t>Итого "Непредвиденные затраты" ЛС1 ЛС2</t>
  </si>
  <si>
    <t>Составлена в ценах по состоянию на _____2021_________</t>
  </si>
  <si>
    <t>Оснащение ПС 35 кВ Алексеевск 102:120устройствами телемеханики и ДП оперативно-информационными комплексами</t>
  </si>
  <si>
    <t xml:space="preserve"> Оснащение ПС 110 кВ Серебрянный Бор телемеханики и ДП оперативно-информационными комплексамиустройствами </t>
  </si>
  <si>
    <t>Непредвиденные затраты - 1,4979% ЛС1</t>
  </si>
  <si>
    <t>Снегоборьба 0,6% Л1</t>
  </si>
  <si>
    <t>Производство работ в зимнее время - 6,1% Л1</t>
  </si>
  <si>
    <t>Производство работ в зимнее время - 6,1% Л2</t>
  </si>
  <si>
    <t>Снегоборьба 0,6% Л2</t>
  </si>
  <si>
    <t>Командировочные (ТЗ+ТЗМ)/8*500 Л1</t>
  </si>
  <si>
    <t>Командировочные (ТЗ+ТЗМ)/8*500 Л2</t>
  </si>
  <si>
    <t>Непредвиденные затраты - 1,5% ЛС2</t>
  </si>
  <si>
    <t>Дефлятор 3 кв 2020 г(3,7/4*3) 2,775% ЛС1</t>
  </si>
  <si>
    <t>Дефлятор 4 кв 2021 г. 3,7% ЛС1</t>
  </si>
  <si>
    <t>Дефлятор 3 кв 2020 г(3,7/4*3) 2,775% ЛС2</t>
  </si>
  <si>
    <t>Дефлятор 4 кв 2021 г-3,7% ЛС2</t>
  </si>
  <si>
    <t xml:space="preserve">Итого "Дополнительные работы и затраты" ЛС1 </t>
  </si>
  <si>
    <t>Итого "Дополнительные работы и затраты" Л2</t>
  </si>
  <si>
    <t>Итого по Главам 1-9 Л1</t>
  </si>
  <si>
    <t>Итого по Главам 1-9 Л2</t>
  </si>
  <si>
    <t>Итого по Главам 1-9 Л1Л2</t>
  </si>
  <si>
    <t xml:space="preserve">Итого с учетом доп.работ и затрат  ЛС1 </t>
  </si>
  <si>
    <t>Итого с учетом доп.работ и затрат  ЛС2</t>
  </si>
  <si>
    <t xml:space="preserve">Оснащение ПС 35 кВ Алексеевск устройствами телемеханики и ДП оперативно-информационными комплексами и Оснащение ПС 110 кВ Серебрянный Бор устройствами телемеханики и ДП оперативно-информационными комплексами </t>
  </si>
  <si>
    <t>Сводный сметный расчет в сумме 7574225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</si>
</sst>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49" fontId="1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2" xfId="0" applyNumberFormat="1" applyFont="1" applyBorder="1" applyAlignment="1">
      <alignment horizontal="right" vertical="top" wrapText="1"/>
    </xf>
    <xf numFmtId="1" fontId="1" fillId="0" borderId="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1" fontId="1" fillId="0" borderId="0" xfId="0" applyNumberFormat="1" applyFont="1" applyAlignment="1">
      <alignment horizontal="right" vertical="top"/>
    </xf>
    <xf numFmtId="1" fontId="1" fillId="0" borderId="2" xfId="0" applyNumberFormat="1" applyFont="1" applyBorder="1" applyAlignment="1">
      <alignment horizontal="right" vertical="top"/>
    </xf>
    <xf numFmtId="1" fontId="1" fillId="0" borderId="0" xfId="0" applyNumberFormat="1" applyFont="1"/>
    <xf numFmtId="0" fontId="0" fillId="0" borderId="2" xfId="0" applyBorder="1" applyAlignment="1">
      <alignment horizontal="left" vertical="top" wrapText="1"/>
    </xf>
    <xf numFmtId="1" fontId="1" fillId="0" borderId="2" xfId="0" applyNumberFormat="1" applyFont="1" applyFill="1" applyBorder="1" applyAlignment="1">
      <alignment horizontal="right" vertical="top"/>
    </xf>
    <xf numFmtId="2" fontId="0" fillId="0" borderId="0" xfId="0" applyNumberFormat="1" applyAlignment="1">
      <alignment vertical="top"/>
    </xf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1" fillId="0" borderId="0" xfId="1" applyFont="1"/>
    <xf numFmtId="0" fontId="7" fillId="0" borderId="0" xfId="1" applyFont="1" applyAlignment="1">
      <alignment horizontal="lef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6" fillId="0" borderId="0" xfId="1" applyNumberFormat="1" applyFont="1" applyBorder="1" applyAlignment="1">
      <alignment horizontal="left" vertical="top" wrapText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69"/>
  <sheetViews>
    <sheetView showGridLines="0" tabSelected="1" topLeftCell="A52" workbookViewId="0">
      <selection activeCell="F84" sqref="F84"/>
    </sheetView>
  </sheetViews>
  <sheetFormatPr defaultRowHeight="12.75" outlineLevelRow="1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7" customWidth="1"/>
    <col min="5" max="5" width="13" style="7" customWidth="1"/>
    <col min="6" max="6" width="13.42578125" style="7" customWidth="1"/>
    <col min="7" max="7" width="12.5703125" style="7" customWidth="1"/>
    <col min="8" max="8" width="13.85546875" style="7" customWidth="1"/>
    <col min="9" max="9" width="10.5703125" style="5" bestFit="1" customWidth="1"/>
    <col min="10" max="10" width="9.5703125" style="5" bestFit="1" customWidth="1"/>
    <col min="11" max="16384" width="9.140625" style="5"/>
  </cols>
  <sheetData>
    <row r="1" spans="1:13" s="38" customFormat="1" outlineLevel="1" x14ac:dyDescent="0.2">
      <c r="A1" s="39"/>
      <c r="B1" s="33"/>
      <c r="C1" s="34"/>
      <c r="D1" s="35"/>
      <c r="E1" s="36"/>
      <c r="F1" s="37"/>
      <c r="G1" s="37"/>
      <c r="H1" s="37"/>
      <c r="I1" s="37"/>
      <c r="J1" s="39"/>
      <c r="K1" s="37"/>
      <c r="L1" s="37"/>
      <c r="M1" s="37"/>
    </row>
    <row r="2" spans="1:13" x14ac:dyDescent="0.2">
      <c r="D2" s="3"/>
      <c r="E2" s="3"/>
      <c r="F2" s="3"/>
      <c r="G2" s="3"/>
      <c r="H2" s="4" t="s">
        <v>5</v>
      </c>
    </row>
    <row r="3" spans="1:13" x14ac:dyDescent="0.2">
      <c r="B3" s="2" t="s">
        <v>7</v>
      </c>
      <c r="C3" s="46"/>
      <c r="D3" s="46"/>
      <c r="E3" s="46"/>
      <c r="F3" s="46"/>
      <c r="G3" s="46"/>
      <c r="H3" s="3"/>
    </row>
    <row r="4" spans="1:13" x14ac:dyDescent="0.2">
      <c r="C4" s="12"/>
      <c r="D4" s="13" t="s">
        <v>8</v>
      </c>
      <c r="E4" s="14"/>
      <c r="F4" s="15"/>
      <c r="G4" s="15"/>
      <c r="H4" s="3"/>
    </row>
    <row r="5" spans="1:13" x14ac:dyDescent="0.2">
      <c r="B5" s="2" t="s">
        <v>13</v>
      </c>
      <c r="C5" s="11"/>
      <c r="D5" s="3"/>
      <c r="E5" s="6"/>
      <c r="F5" s="3"/>
      <c r="G5" s="3"/>
      <c r="H5" s="3"/>
    </row>
    <row r="6" spans="1:13" x14ac:dyDescent="0.2">
      <c r="D6" s="3"/>
      <c r="E6" s="6"/>
      <c r="F6" s="3"/>
      <c r="G6" s="3"/>
      <c r="H6" s="3"/>
    </row>
    <row r="7" spans="1:13" x14ac:dyDescent="0.2">
      <c r="B7" s="2" t="s">
        <v>66</v>
      </c>
      <c r="D7" s="3"/>
      <c r="E7" s="6"/>
      <c r="F7" s="3"/>
      <c r="G7" s="3"/>
      <c r="H7" s="3"/>
    </row>
    <row r="8" spans="1:13" x14ac:dyDescent="0.2">
      <c r="B8" s="2" t="s">
        <v>15</v>
      </c>
      <c r="D8" s="3"/>
      <c r="E8" s="3"/>
      <c r="F8" s="3"/>
      <c r="G8" s="3"/>
      <c r="H8" s="3"/>
    </row>
    <row r="9" spans="1:13" x14ac:dyDescent="0.2">
      <c r="C9" s="46"/>
      <c r="D9" s="47"/>
      <c r="E9" s="47"/>
      <c r="F9" s="47"/>
      <c r="G9" s="47"/>
      <c r="H9" s="3"/>
    </row>
    <row r="10" spans="1:13" x14ac:dyDescent="0.2">
      <c r="D10" s="6" t="s">
        <v>9</v>
      </c>
      <c r="F10" s="3"/>
      <c r="G10" s="3"/>
      <c r="H10" s="3"/>
    </row>
    <row r="11" spans="1:13" x14ac:dyDescent="0.2">
      <c r="D11" s="3"/>
      <c r="E11" s="6"/>
      <c r="F11" s="3"/>
      <c r="G11" s="3"/>
      <c r="H11" s="3"/>
    </row>
    <row r="12" spans="1:13" x14ac:dyDescent="0.2">
      <c r="B12" s="2" t="s">
        <v>14</v>
      </c>
      <c r="H12" s="3"/>
    </row>
    <row r="13" spans="1:13" x14ac:dyDescent="0.2">
      <c r="G13" s="3"/>
      <c r="H13" s="3"/>
    </row>
    <row r="14" spans="1:13" x14ac:dyDescent="0.2">
      <c r="D14" s="8" t="s">
        <v>6</v>
      </c>
      <c r="F14" s="3"/>
      <c r="G14" s="3"/>
      <c r="H14" s="3"/>
    </row>
    <row r="15" spans="1:13" x14ac:dyDescent="0.2">
      <c r="D15" s="9"/>
      <c r="F15" s="3"/>
      <c r="G15" s="3"/>
      <c r="H15" s="3"/>
    </row>
    <row r="16" spans="1:13" ht="39" customHeight="1" x14ac:dyDescent="0.2">
      <c r="A16" s="51" t="s">
        <v>65</v>
      </c>
      <c r="B16" s="52"/>
      <c r="C16" s="52"/>
      <c r="D16" s="52"/>
      <c r="E16" s="52"/>
      <c r="F16" s="52"/>
      <c r="G16" s="52"/>
      <c r="H16" s="52"/>
      <c r="I16" s="32"/>
      <c r="J16" s="32"/>
      <c r="K16" s="32"/>
      <c r="L16" s="32"/>
      <c r="M16" s="32"/>
    </row>
    <row r="17" spans="1:8" ht="16.5" customHeight="1" x14ac:dyDescent="0.2">
      <c r="D17" s="10" t="s">
        <v>0</v>
      </c>
      <c r="F17" s="3"/>
      <c r="G17" s="3"/>
      <c r="H17" s="3"/>
    </row>
    <row r="18" spans="1:8" x14ac:dyDescent="0.2">
      <c r="H18" s="3"/>
    </row>
    <row r="19" spans="1:8" x14ac:dyDescent="0.2">
      <c r="B19" s="2" t="s">
        <v>43</v>
      </c>
      <c r="D19" s="9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48" t="s">
        <v>1</v>
      </c>
      <c r="B21" s="49" t="s">
        <v>10</v>
      </c>
      <c r="C21" s="49" t="s">
        <v>11</v>
      </c>
      <c r="D21" s="50" t="s">
        <v>16</v>
      </c>
      <c r="E21" s="50"/>
      <c r="F21" s="50"/>
      <c r="G21" s="50"/>
      <c r="H21" s="48" t="s">
        <v>17</v>
      </c>
    </row>
    <row r="22" spans="1:8" ht="12.75" customHeight="1" x14ac:dyDescent="0.2">
      <c r="A22" s="48"/>
      <c r="B22" s="49"/>
      <c r="C22" s="49"/>
      <c r="D22" s="48" t="s">
        <v>12</v>
      </c>
      <c r="E22" s="48" t="s">
        <v>2</v>
      </c>
      <c r="F22" s="48" t="s">
        <v>3</v>
      </c>
      <c r="G22" s="48" t="s">
        <v>4</v>
      </c>
      <c r="H22" s="48"/>
    </row>
    <row r="23" spans="1:8" x14ac:dyDescent="0.2">
      <c r="A23" s="48"/>
      <c r="B23" s="49"/>
      <c r="C23" s="49"/>
      <c r="D23" s="48"/>
      <c r="E23" s="48"/>
      <c r="F23" s="48"/>
      <c r="G23" s="48"/>
      <c r="H23" s="48"/>
    </row>
    <row r="24" spans="1:8" x14ac:dyDescent="0.2">
      <c r="A24" s="48"/>
      <c r="B24" s="49"/>
      <c r="C24" s="49"/>
      <c r="D24" s="48"/>
      <c r="E24" s="48"/>
      <c r="F24" s="48"/>
      <c r="G24" s="48"/>
      <c r="H24" s="48"/>
    </row>
    <row r="25" spans="1:8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ht="12.75" customHeight="1" x14ac:dyDescent="0.2">
      <c r="A26" s="44" t="s">
        <v>18</v>
      </c>
      <c r="B26" s="45"/>
      <c r="C26" s="45"/>
      <c r="D26" s="45"/>
      <c r="E26" s="45"/>
      <c r="F26" s="45"/>
      <c r="G26" s="45"/>
      <c r="H26" s="45"/>
    </row>
    <row r="27" spans="1:8" ht="47.25" customHeight="1" x14ac:dyDescent="0.2">
      <c r="A27" s="18">
        <v>1</v>
      </c>
      <c r="B27" s="19" t="s">
        <v>39</v>
      </c>
      <c r="C27" s="19" t="s">
        <v>44</v>
      </c>
      <c r="D27" s="20">
        <v>52305</v>
      </c>
      <c r="E27" s="20">
        <v>349542</v>
      </c>
      <c r="F27" s="21">
        <v>1238151</v>
      </c>
      <c r="G27" s="20">
        <v>289185</v>
      </c>
      <c r="H27" s="20">
        <f>SUM(D27:G27)</f>
        <v>1929183</v>
      </c>
    </row>
    <row r="28" spans="1:8" ht="47.25" customHeight="1" x14ac:dyDescent="0.2">
      <c r="A28" s="18">
        <v>2</v>
      </c>
      <c r="B28" s="19" t="s">
        <v>40</v>
      </c>
      <c r="C28" s="19" t="s">
        <v>45</v>
      </c>
      <c r="D28" s="20">
        <v>628029</v>
      </c>
      <c r="E28" s="20">
        <v>344892</v>
      </c>
      <c r="F28" s="21">
        <v>1873126</v>
      </c>
      <c r="G28" s="20">
        <v>867600</v>
      </c>
      <c r="H28" s="20">
        <f t="shared" ref="H28:H31" si="0">SUM(D28:G28)</f>
        <v>3713647</v>
      </c>
    </row>
    <row r="29" spans="1:8" ht="27.75" customHeight="1" x14ac:dyDescent="0.2">
      <c r="A29" s="22"/>
      <c r="B29" s="42" t="s">
        <v>19</v>
      </c>
      <c r="C29" s="43"/>
      <c r="D29" s="20">
        <f>D27+D28</f>
        <v>680334</v>
      </c>
      <c r="E29" s="20">
        <f t="shared" ref="E29:G29" si="1">E27+E28</f>
        <v>694434</v>
      </c>
      <c r="F29" s="20">
        <f t="shared" si="1"/>
        <v>3111277</v>
      </c>
      <c r="G29" s="20">
        <f t="shared" si="1"/>
        <v>1156785</v>
      </c>
      <c r="H29" s="20">
        <f t="shared" si="0"/>
        <v>5642830</v>
      </c>
    </row>
    <row r="30" spans="1:8" ht="12.75" customHeight="1" x14ac:dyDescent="0.2">
      <c r="A30" s="44" t="s">
        <v>20</v>
      </c>
      <c r="B30" s="45"/>
      <c r="C30" s="45"/>
      <c r="D30" s="45"/>
      <c r="E30" s="45"/>
      <c r="F30" s="45"/>
      <c r="G30" s="45"/>
      <c r="H30" s="45"/>
    </row>
    <row r="31" spans="1:8" ht="12.75" customHeight="1" x14ac:dyDescent="0.2">
      <c r="A31" s="22"/>
      <c r="B31" s="42" t="s">
        <v>21</v>
      </c>
      <c r="C31" s="43"/>
      <c r="D31" s="20">
        <f>D29</f>
        <v>680334</v>
      </c>
      <c r="E31" s="20">
        <f t="shared" ref="E31:G31" si="2">E29</f>
        <v>694434</v>
      </c>
      <c r="F31" s="20">
        <f t="shared" si="2"/>
        <v>3111277</v>
      </c>
      <c r="G31" s="20">
        <f t="shared" si="2"/>
        <v>1156785</v>
      </c>
      <c r="H31" s="20">
        <f t="shared" si="0"/>
        <v>5642830</v>
      </c>
    </row>
    <row r="32" spans="1:8" ht="12.75" customHeight="1" x14ac:dyDescent="0.2">
      <c r="A32" s="44" t="s">
        <v>22</v>
      </c>
      <c r="B32" s="45"/>
      <c r="C32" s="45"/>
      <c r="D32" s="45"/>
      <c r="E32" s="45"/>
      <c r="F32" s="45"/>
      <c r="G32" s="45"/>
      <c r="H32" s="45"/>
    </row>
    <row r="33" spans="1:10" ht="12.75" customHeight="1" x14ac:dyDescent="0.2">
      <c r="A33" s="22"/>
      <c r="B33" s="42" t="s">
        <v>23</v>
      </c>
      <c r="C33" s="43"/>
      <c r="D33" s="21"/>
      <c r="E33" s="21"/>
      <c r="F33" s="21"/>
      <c r="G33" s="21"/>
      <c r="H33" s="21"/>
    </row>
    <row r="34" spans="1:10" ht="12.75" customHeight="1" x14ac:dyDescent="0.2">
      <c r="A34" s="22"/>
      <c r="B34" s="42" t="s">
        <v>24</v>
      </c>
      <c r="C34" s="43"/>
      <c r="D34" s="20">
        <f>D31</f>
        <v>680334</v>
      </c>
      <c r="E34" s="20">
        <f t="shared" ref="E34:G34" si="3">E31</f>
        <v>694434</v>
      </c>
      <c r="F34" s="20">
        <f t="shared" si="3"/>
        <v>3111277</v>
      </c>
      <c r="G34" s="20">
        <f t="shared" si="3"/>
        <v>1156785</v>
      </c>
      <c r="H34" s="20">
        <f t="shared" ref="H34" si="4">SUM(D34:G34)</f>
        <v>5642830</v>
      </c>
    </row>
    <row r="35" spans="1:10" ht="12.75" customHeight="1" x14ac:dyDescent="0.2">
      <c r="A35" s="44" t="s">
        <v>25</v>
      </c>
      <c r="B35" s="45"/>
      <c r="C35" s="45"/>
      <c r="D35" s="45"/>
      <c r="E35" s="45"/>
      <c r="F35" s="45"/>
      <c r="G35" s="45"/>
      <c r="H35" s="45"/>
    </row>
    <row r="36" spans="1:10" x14ac:dyDescent="0.2">
      <c r="A36" s="18">
        <v>3</v>
      </c>
      <c r="B36" s="19" t="s">
        <v>26</v>
      </c>
      <c r="C36" s="19" t="s">
        <v>48</v>
      </c>
      <c r="D36" s="25">
        <f>D27*0.061</f>
        <v>3190.605</v>
      </c>
      <c r="E36" s="25">
        <f>E27*0.061</f>
        <v>21322.061999999998</v>
      </c>
      <c r="F36" s="21"/>
      <c r="G36" s="21"/>
      <c r="H36" s="25">
        <f t="shared" ref="H36:H63" si="5">SUM(D36:G36)</f>
        <v>24512.666999999998</v>
      </c>
    </row>
    <row r="37" spans="1:10" x14ac:dyDescent="0.2">
      <c r="A37" s="18">
        <v>4</v>
      </c>
      <c r="B37" s="19" t="s">
        <v>26</v>
      </c>
      <c r="C37" s="19" t="s">
        <v>49</v>
      </c>
      <c r="D37" s="25">
        <f>D28*0.061</f>
        <v>38309.769</v>
      </c>
      <c r="E37" s="25">
        <f>E28*0.061</f>
        <v>21038.412</v>
      </c>
      <c r="F37" s="21"/>
      <c r="G37" s="21"/>
      <c r="H37" s="25">
        <f t="shared" ref="H37:H38" si="6">SUM(D37:G37)</f>
        <v>59348.180999999997</v>
      </c>
    </row>
    <row r="38" spans="1:10" x14ac:dyDescent="0.2">
      <c r="A38" s="18">
        <v>5</v>
      </c>
      <c r="B38" s="19" t="s">
        <v>26</v>
      </c>
      <c r="C38" s="19" t="s">
        <v>47</v>
      </c>
      <c r="D38" s="25">
        <f>D27*0.006</f>
        <v>313.83</v>
      </c>
      <c r="E38" s="25">
        <f>E27*0.006</f>
        <v>2097.252</v>
      </c>
      <c r="F38" s="21"/>
      <c r="G38" s="21"/>
      <c r="H38" s="25">
        <f t="shared" si="6"/>
        <v>2411.0819999999999</v>
      </c>
    </row>
    <row r="39" spans="1:10" x14ac:dyDescent="0.2">
      <c r="A39" s="18">
        <v>6</v>
      </c>
      <c r="B39" s="19" t="s">
        <v>26</v>
      </c>
      <c r="C39" s="19" t="s">
        <v>50</v>
      </c>
      <c r="D39" s="25">
        <f>D28*0.006</f>
        <v>3768.174</v>
      </c>
      <c r="E39" s="25">
        <f>E28*0.006</f>
        <v>2069.3519999999999</v>
      </c>
      <c r="F39" s="21"/>
      <c r="G39" s="21"/>
      <c r="H39" s="25">
        <f t="shared" ref="H39" si="7">SUM(D39:G39)</f>
        <v>5837.5259999999998</v>
      </c>
    </row>
    <row r="40" spans="1:10" x14ac:dyDescent="0.2">
      <c r="A40" s="18">
        <v>7</v>
      </c>
      <c r="B40" s="19"/>
      <c r="C40" s="19" t="s">
        <v>51</v>
      </c>
      <c r="D40" s="25"/>
      <c r="E40" s="25"/>
      <c r="F40" s="21"/>
      <c r="G40" s="28">
        <f>(394.74+9.77)/8*500</f>
        <v>25281.875</v>
      </c>
      <c r="H40" s="25"/>
    </row>
    <row r="41" spans="1:10" x14ac:dyDescent="0.2">
      <c r="A41" s="18">
        <v>8</v>
      </c>
      <c r="B41" s="19"/>
      <c r="C41" s="19" t="s">
        <v>52</v>
      </c>
      <c r="D41" s="25"/>
      <c r="E41" s="25"/>
      <c r="F41" s="21"/>
      <c r="G41" s="31">
        <f>(1246.3890101+37.25909)/8*500</f>
        <v>80228.006256249995</v>
      </c>
      <c r="H41" s="25"/>
    </row>
    <row r="42" spans="1:10" ht="12.75" customHeight="1" x14ac:dyDescent="0.2">
      <c r="A42" s="22"/>
      <c r="B42" s="42" t="s">
        <v>35</v>
      </c>
      <c r="C42" s="43"/>
      <c r="D42" s="25">
        <f>D36+D38</f>
        <v>3504.4349999999999</v>
      </c>
      <c r="E42" s="25">
        <f t="shared" ref="E42" si="8">E36+E38</f>
        <v>23419.313999999998</v>
      </c>
      <c r="F42" s="25">
        <f>F27</f>
        <v>1238151</v>
      </c>
      <c r="G42" s="25">
        <f>G40</f>
        <v>25281.875</v>
      </c>
      <c r="H42" s="25">
        <f t="shared" si="5"/>
        <v>1290356.6240000001</v>
      </c>
    </row>
    <row r="43" spans="1:10" ht="12.75" customHeight="1" x14ac:dyDescent="0.2">
      <c r="A43" s="22"/>
      <c r="B43" s="42" t="s">
        <v>36</v>
      </c>
      <c r="C43" s="43"/>
      <c r="D43" s="25">
        <f>D37+D39</f>
        <v>42077.942999999999</v>
      </c>
      <c r="E43" s="25">
        <f t="shared" ref="E43" si="9">E37+E39</f>
        <v>23107.763999999999</v>
      </c>
      <c r="F43" s="25">
        <f>F28</f>
        <v>1873126</v>
      </c>
      <c r="G43" s="25">
        <f>G41</f>
        <v>80228.006256249995</v>
      </c>
      <c r="H43" s="25">
        <f t="shared" si="5"/>
        <v>2018539.7132562499</v>
      </c>
      <c r="J43" s="26"/>
    </row>
    <row r="44" spans="1:10" ht="12.75" customHeight="1" x14ac:dyDescent="0.2">
      <c r="A44" s="22"/>
      <c r="B44" s="42" t="s">
        <v>60</v>
      </c>
      <c r="C44" s="43"/>
      <c r="D44" s="25">
        <f>D27+D42</f>
        <v>55809.434999999998</v>
      </c>
      <c r="E44" s="25">
        <f t="shared" ref="E44" si="10">E27+E42</f>
        <v>372961.31400000001</v>
      </c>
      <c r="F44" s="25">
        <f>F27</f>
        <v>1238151</v>
      </c>
      <c r="G44" s="25">
        <f>G27+G42</f>
        <v>314466.875</v>
      </c>
      <c r="H44" s="25">
        <f t="shared" si="5"/>
        <v>1981388.6240000001</v>
      </c>
      <c r="I44" s="29"/>
      <c r="J44" s="29"/>
    </row>
    <row r="45" spans="1:10" ht="12.75" customHeight="1" x14ac:dyDescent="0.2">
      <c r="A45" s="22"/>
      <c r="B45" s="42" t="s">
        <v>61</v>
      </c>
      <c r="C45" s="43"/>
      <c r="D45" s="25">
        <f>D28+D43</f>
        <v>670106.94299999997</v>
      </c>
      <c r="E45" s="25">
        <f t="shared" ref="E45" si="11">E28+E43</f>
        <v>367999.76400000002</v>
      </c>
      <c r="F45" s="25">
        <f>F28</f>
        <v>1873126</v>
      </c>
      <c r="G45" s="25">
        <f>G28+G43</f>
        <v>947828.00625624997</v>
      </c>
      <c r="H45" s="25">
        <f t="shared" ref="H45" si="12">SUM(D45:G45)</f>
        <v>3859060.7132562501</v>
      </c>
      <c r="I45" s="29"/>
      <c r="J45" s="29"/>
    </row>
    <row r="46" spans="1:10" ht="12.75" customHeight="1" x14ac:dyDescent="0.2">
      <c r="A46" s="22"/>
      <c r="B46" s="42" t="s">
        <v>62</v>
      </c>
      <c r="C46" s="43"/>
      <c r="D46" s="25">
        <f>D44+D45</f>
        <v>725916.37800000003</v>
      </c>
      <c r="E46" s="25">
        <f t="shared" ref="E46:G46" si="13">E44+E45</f>
        <v>740961.07799999998</v>
      </c>
      <c r="F46" s="25">
        <f t="shared" si="13"/>
        <v>3111277</v>
      </c>
      <c r="G46" s="25">
        <f t="shared" si="13"/>
        <v>1262294.88125625</v>
      </c>
      <c r="H46" s="25">
        <f t="shared" ref="H46" si="14">SUM(D46:G46)</f>
        <v>5840449.33725625</v>
      </c>
      <c r="I46" s="29"/>
      <c r="J46" s="29"/>
    </row>
    <row r="47" spans="1:10" ht="12.75" customHeight="1" x14ac:dyDescent="0.2">
      <c r="A47" s="44" t="s">
        <v>27</v>
      </c>
      <c r="B47" s="45"/>
      <c r="C47" s="45"/>
      <c r="D47" s="45"/>
      <c r="E47" s="45"/>
      <c r="F47" s="45"/>
      <c r="G47" s="45"/>
      <c r="H47" s="45"/>
    </row>
    <row r="48" spans="1:10" ht="12.75" customHeight="1" x14ac:dyDescent="0.2">
      <c r="A48" s="22"/>
      <c r="B48" s="42" t="s">
        <v>28</v>
      </c>
      <c r="C48" s="43"/>
      <c r="D48" s="25">
        <f>D46</f>
        <v>725916.37800000003</v>
      </c>
      <c r="E48" s="25">
        <f t="shared" ref="E48:G48" si="15">E46</f>
        <v>740961.07799999998</v>
      </c>
      <c r="F48" s="25">
        <f t="shared" si="15"/>
        <v>3111277</v>
      </c>
      <c r="G48" s="25">
        <f t="shared" si="15"/>
        <v>1262294.88125625</v>
      </c>
      <c r="H48" s="25">
        <f t="shared" si="5"/>
        <v>5840449.33725625</v>
      </c>
    </row>
    <row r="49" spans="1:9" x14ac:dyDescent="0.2">
      <c r="A49" s="44" t="s">
        <v>29</v>
      </c>
      <c r="B49" s="45"/>
      <c r="C49" s="45"/>
      <c r="D49" s="45"/>
      <c r="E49" s="45"/>
      <c r="F49" s="45"/>
      <c r="G49" s="45"/>
      <c r="H49" s="45"/>
    </row>
    <row r="50" spans="1:9" ht="25.5" x14ac:dyDescent="0.2">
      <c r="A50" s="18">
        <v>9</v>
      </c>
      <c r="B50" s="19" t="s">
        <v>34</v>
      </c>
      <c r="C50" s="19" t="s">
        <v>46</v>
      </c>
      <c r="D50" s="25">
        <f>D44*0.014979</f>
        <v>835.96952686499992</v>
      </c>
      <c r="E50" s="25">
        <f t="shared" ref="E50:G50" si="16">E44*0.014979</f>
        <v>5586.5875224060001</v>
      </c>
      <c r="F50" s="25">
        <f>F44*0.01497901</f>
        <v>18546.276210509997</v>
      </c>
      <c r="G50" s="25">
        <f t="shared" si="16"/>
        <v>4710.3993206249997</v>
      </c>
      <c r="H50" s="25">
        <f t="shared" si="5"/>
        <v>29679.232580405995</v>
      </c>
      <c r="I50" s="29"/>
    </row>
    <row r="51" spans="1:9" ht="25.5" x14ac:dyDescent="0.2">
      <c r="A51" s="18">
        <v>10</v>
      </c>
      <c r="B51" s="19" t="s">
        <v>34</v>
      </c>
      <c r="C51" s="19" t="s">
        <v>53</v>
      </c>
      <c r="D51" s="25">
        <f>D45*0.015</f>
        <v>10051.604144999999</v>
      </c>
      <c r="E51" s="25">
        <f t="shared" ref="E51:G51" si="17">E45*0.015</f>
        <v>5519.9964600000003</v>
      </c>
      <c r="F51" s="25">
        <f t="shared" si="17"/>
        <v>28096.89</v>
      </c>
      <c r="G51" s="25">
        <f t="shared" si="17"/>
        <v>14217.42009384375</v>
      </c>
      <c r="H51" s="25">
        <f t="shared" si="5"/>
        <v>57885.910698843749</v>
      </c>
    </row>
    <row r="52" spans="1:9" ht="12.75" customHeight="1" x14ac:dyDescent="0.2">
      <c r="A52" s="22"/>
      <c r="B52" s="40" t="s">
        <v>37</v>
      </c>
      <c r="C52" s="41"/>
      <c r="D52" s="25">
        <f>D44+D50</f>
        <v>56645.404526865001</v>
      </c>
      <c r="E52" s="25">
        <f t="shared" ref="E52:G52" si="18">E44+E50</f>
        <v>378547.90152240603</v>
      </c>
      <c r="F52" s="25">
        <f t="shared" si="18"/>
        <v>1256697.2762105099</v>
      </c>
      <c r="G52" s="25">
        <f t="shared" si="18"/>
        <v>319177.274320625</v>
      </c>
      <c r="H52" s="25">
        <f t="shared" si="5"/>
        <v>2011067.856580406</v>
      </c>
    </row>
    <row r="53" spans="1:9" ht="12.75" customHeight="1" x14ac:dyDescent="0.2">
      <c r="A53" s="22"/>
      <c r="B53" s="40" t="s">
        <v>38</v>
      </c>
      <c r="C53" s="41"/>
      <c r="D53" s="25">
        <f>D45+D51</f>
        <v>680158.54714499996</v>
      </c>
      <c r="E53" s="25">
        <f t="shared" ref="E53:G53" si="19">E45+E51</f>
        <v>373519.76046000002</v>
      </c>
      <c r="F53" s="25">
        <f t="shared" si="19"/>
        <v>1901222.89</v>
      </c>
      <c r="G53" s="25">
        <f t="shared" si="19"/>
        <v>962045.42635009368</v>
      </c>
      <c r="H53" s="25">
        <f t="shared" si="5"/>
        <v>3916946.6239550933</v>
      </c>
    </row>
    <row r="54" spans="1:9" ht="12.75" customHeight="1" x14ac:dyDescent="0.2">
      <c r="A54" s="22"/>
      <c r="B54" s="42" t="s">
        <v>42</v>
      </c>
      <c r="C54" s="43"/>
      <c r="D54" s="25">
        <f>D52+D53</f>
        <v>736803.95167186495</v>
      </c>
      <c r="E54" s="25">
        <f t="shared" ref="E54:G54" si="20">E52+E53</f>
        <v>752067.66198240605</v>
      </c>
      <c r="F54" s="25">
        <f t="shared" si="20"/>
        <v>3157920.1662105098</v>
      </c>
      <c r="G54" s="25">
        <f t="shared" si="20"/>
        <v>1281222.7006707187</v>
      </c>
      <c r="H54" s="25">
        <f t="shared" si="5"/>
        <v>5928014.4805354998</v>
      </c>
    </row>
    <row r="55" spans="1:9" ht="12.75" customHeight="1" x14ac:dyDescent="0.2">
      <c r="A55" s="44" t="s">
        <v>30</v>
      </c>
      <c r="B55" s="45"/>
      <c r="C55" s="45"/>
      <c r="D55" s="45"/>
      <c r="E55" s="45"/>
      <c r="F55" s="45"/>
      <c r="G55" s="45"/>
      <c r="H55" s="45"/>
    </row>
    <row r="56" spans="1:9" x14ac:dyDescent="0.2">
      <c r="A56" s="18">
        <v>11</v>
      </c>
      <c r="B56" s="23"/>
      <c r="C56" s="19" t="s">
        <v>54</v>
      </c>
      <c r="D56" s="25">
        <f>D52*0.0277508</f>
        <v>1571.9552919441253</v>
      </c>
      <c r="E56" s="25">
        <f>E52*0.02775</f>
        <v>10504.704267246767</v>
      </c>
      <c r="F56" s="25">
        <f>F52*0.02775</f>
        <v>34873.34941484165</v>
      </c>
      <c r="G56" s="25">
        <f>G52*0.02775</f>
        <v>8857.1693623973442</v>
      </c>
      <c r="H56" s="25">
        <f t="shared" si="5"/>
        <v>55807.17833642989</v>
      </c>
    </row>
    <row r="57" spans="1:9" x14ac:dyDescent="0.2">
      <c r="A57" s="18">
        <v>12</v>
      </c>
      <c r="B57" s="23"/>
      <c r="C57" s="19" t="s">
        <v>55</v>
      </c>
      <c r="D57" s="25">
        <f>D52*0.037009</f>
        <v>2096.3897761347466</v>
      </c>
      <c r="E57" s="25">
        <f>E52*0.037</f>
        <v>14006.272356329022</v>
      </c>
      <c r="F57" s="25">
        <f>F52*0.037</f>
        <v>46497.799219788867</v>
      </c>
      <c r="G57" s="25">
        <f>G52*0.037</f>
        <v>11809.559149863124</v>
      </c>
      <c r="H57" s="25">
        <f t="shared" si="5"/>
        <v>74410.02050211576</v>
      </c>
    </row>
    <row r="58" spans="1:9" x14ac:dyDescent="0.2">
      <c r="A58" s="18">
        <v>13</v>
      </c>
      <c r="B58" s="23"/>
      <c r="C58" s="19" t="s">
        <v>56</v>
      </c>
      <c r="D58" s="25">
        <f>D53*0.02775</f>
        <v>18874.39968327375</v>
      </c>
      <c r="E58" s="25">
        <f>E53*0.027750069</f>
        <v>10365.199125628471</v>
      </c>
      <c r="F58" s="25">
        <f t="shared" ref="F58:G58" si="21">F53*0.02775</f>
        <v>52758.935197499995</v>
      </c>
      <c r="G58" s="25">
        <f t="shared" si="21"/>
        <v>26696.760581215101</v>
      </c>
      <c r="H58" s="25">
        <f t="shared" ref="H58" si="22">SUM(D58:G58)</f>
        <v>108695.29458761732</v>
      </c>
    </row>
    <row r="59" spans="1:9" x14ac:dyDescent="0.2">
      <c r="A59" s="18">
        <v>14</v>
      </c>
      <c r="B59" s="23"/>
      <c r="C59" s="19" t="s">
        <v>57</v>
      </c>
      <c r="D59" s="25">
        <f>D53*0.037</f>
        <v>25165.866244364996</v>
      </c>
      <c r="E59" s="25">
        <f>E53*0.037</f>
        <v>13820.23113702</v>
      </c>
      <c r="F59" s="25">
        <f>F53*0.037</f>
        <v>70345.246929999994</v>
      </c>
      <c r="G59" s="25">
        <f>G53*0.037</f>
        <v>35595.680774953464</v>
      </c>
      <c r="H59" s="25">
        <f t="shared" si="5"/>
        <v>144927.02508633846</v>
      </c>
    </row>
    <row r="60" spans="1:9" ht="12.75" customHeight="1" x14ac:dyDescent="0.2">
      <c r="A60" s="22"/>
      <c r="B60" s="40" t="s">
        <v>58</v>
      </c>
      <c r="C60" s="41"/>
      <c r="D60" s="25">
        <f>D56+D57</f>
        <v>3668.3450680788719</v>
      </c>
      <c r="E60" s="25">
        <f t="shared" ref="E60:G60" si="23">E56+E57</f>
        <v>24510.976623575789</v>
      </c>
      <c r="F60" s="25">
        <f t="shared" si="23"/>
        <v>81371.148634630517</v>
      </c>
      <c r="G60" s="25">
        <f t="shared" si="23"/>
        <v>20666.728512260466</v>
      </c>
      <c r="H60" s="25">
        <f t="shared" si="5"/>
        <v>130217.19883854564</v>
      </c>
    </row>
    <row r="61" spans="1:9" ht="12.75" customHeight="1" x14ac:dyDescent="0.2">
      <c r="A61" s="22"/>
      <c r="B61" s="40" t="s">
        <v>59</v>
      </c>
      <c r="C61" s="41"/>
      <c r="D61" s="25">
        <f>D58+D59</f>
        <v>44040.265927638742</v>
      </c>
      <c r="E61" s="25">
        <f t="shared" ref="E61:G61" si="24">E58+E59</f>
        <v>24185.430262648471</v>
      </c>
      <c r="F61" s="25">
        <f t="shared" si="24"/>
        <v>123104.18212749998</v>
      </c>
      <c r="G61" s="25">
        <f t="shared" si="24"/>
        <v>62292.441356168565</v>
      </c>
      <c r="H61" s="25">
        <f t="shared" si="5"/>
        <v>253622.31967395576</v>
      </c>
    </row>
    <row r="62" spans="1:9" ht="12.75" customHeight="1" x14ac:dyDescent="0.2">
      <c r="A62" s="22"/>
      <c r="B62" s="40" t="s">
        <v>63</v>
      </c>
      <c r="C62" s="41"/>
      <c r="D62" s="25">
        <f>D52+D56+D57</f>
        <v>60313.749594943874</v>
      </c>
      <c r="E62" s="25">
        <f t="shared" ref="E62:G62" si="25">E52+E56+E57</f>
        <v>403058.87814598181</v>
      </c>
      <c r="F62" s="25">
        <f t="shared" si="25"/>
        <v>1338068.4248451404</v>
      </c>
      <c r="G62" s="25">
        <f t="shared" si="25"/>
        <v>339844.00283288548</v>
      </c>
      <c r="H62" s="25">
        <f t="shared" si="5"/>
        <v>2141285.0554189514</v>
      </c>
    </row>
    <row r="63" spans="1:9" ht="12.75" customHeight="1" x14ac:dyDescent="0.2">
      <c r="A63" s="22"/>
      <c r="B63" s="40" t="s">
        <v>64</v>
      </c>
      <c r="C63" s="41"/>
      <c r="D63" s="25">
        <f>D53+D58+D59</f>
        <v>724198.8130726387</v>
      </c>
      <c r="E63" s="25">
        <f t="shared" ref="E63:G63" si="26">E53+E58+E59</f>
        <v>397705.19072264846</v>
      </c>
      <c r="F63" s="25">
        <f t="shared" si="26"/>
        <v>2024327.0721274999</v>
      </c>
      <c r="G63" s="25">
        <f t="shared" si="26"/>
        <v>1024337.8677062623</v>
      </c>
      <c r="H63" s="25">
        <f t="shared" si="5"/>
        <v>4170568.9436290497</v>
      </c>
    </row>
    <row r="64" spans="1:9" ht="12.75" customHeight="1" x14ac:dyDescent="0.2">
      <c r="A64" s="44" t="s">
        <v>31</v>
      </c>
      <c r="B64" s="45"/>
      <c r="C64" s="45"/>
      <c r="D64" s="45"/>
      <c r="E64" s="45"/>
      <c r="F64" s="45"/>
      <c r="G64" s="45"/>
      <c r="H64" s="45"/>
    </row>
    <row r="65" spans="1:10" x14ac:dyDescent="0.2">
      <c r="A65" s="18">
        <v>15</v>
      </c>
      <c r="B65" s="30"/>
      <c r="C65" s="19" t="s">
        <v>41</v>
      </c>
      <c r="D65" s="25">
        <f>D62*20%</f>
        <v>12062.749918988775</v>
      </c>
      <c r="E65" s="25">
        <f t="shared" ref="E65:G65" si="27">E62*20%</f>
        <v>80611.775629196374</v>
      </c>
      <c r="F65" s="25">
        <f t="shared" si="27"/>
        <v>267613.68496902811</v>
      </c>
      <c r="G65" s="25">
        <f t="shared" si="27"/>
        <v>67968.800566577105</v>
      </c>
      <c r="H65" s="25">
        <f t="shared" ref="H65" si="28">SUM(D65:G65)</f>
        <v>428257.01108379039</v>
      </c>
    </row>
    <row r="66" spans="1:10" x14ac:dyDescent="0.2">
      <c r="A66" s="18">
        <v>16</v>
      </c>
      <c r="B66" s="30"/>
      <c r="C66" s="19" t="s">
        <v>41</v>
      </c>
      <c r="D66" s="25">
        <f>D63*20%</f>
        <v>144839.76261452775</v>
      </c>
      <c r="E66" s="25">
        <f t="shared" ref="E66:G66" si="29">E63*20%</f>
        <v>79541.038144529695</v>
      </c>
      <c r="F66" s="25">
        <f t="shared" si="29"/>
        <v>404865.41442549997</v>
      </c>
      <c r="G66" s="25">
        <f t="shared" si="29"/>
        <v>204867.57354125247</v>
      </c>
      <c r="H66" s="25">
        <f t="shared" ref="H66" si="30">SUM(D66:G66)</f>
        <v>834113.78872580989</v>
      </c>
    </row>
    <row r="67" spans="1:10" ht="12.75" customHeight="1" x14ac:dyDescent="0.2">
      <c r="A67" s="22"/>
      <c r="B67" s="42" t="s">
        <v>32</v>
      </c>
      <c r="C67" s="43"/>
      <c r="D67" s="25"/>
      <c r="E67" s="25"/>
      <c r="F67" s="25"/>
      <c r="G67" s="25"/>
      <c r="H67" s="25"/>
    </row>
    <row r="68" spans="1:10" ht="12.75" customHeight="1" x14ac:dyDescent="0.2">
      <c r="A68" s="22"/>
      <c r="B68" s="42" t="s">
        <v>33</v>
      </c>
      <c r="C68" s="43"/>
      <c r="D68" s="25">
        <f>D62+D63+D65+D66</f>
        <v>941415.07520109904</v>
      </c>
      <c r="E68" s="25">
        <f t="shared" ref="E68:G68" si="31">E62+E63+E65+E66</f>
        <v>960916.88264235633</v>
      </c>
      <c r="F68" s="25">
        <f t="shared" si="31"/>
        <v>4034874.5963671682</v>
      </c>
      <c r="G68" s="25">
        <f t="shared" si="31"/>
        <v>1637018.2446469774</v>
      </c>
      <c r="H68" s="24">
        <f t="shared" ref="H68" si="32">SUM(D68:G68)</f>
        <v>7574224.7988576014</v>
      </c>
      <c r="I68" s="29"/>
      <c r="J68" s="26"/>
    </row>
    <row r="69" spans="1:10" x14ac:dyDescent="0.2">
      <c r="D69" s="27"/>
      <c r="E69" s="27"/>
      <c r="F69" s="27"/>
      <c r="G69" s="27"/>
      <c r="I69" s="26"/>
    </row>
  </sheetData>
  <mergeCells count="39">
    <mergeCell ref="C3:G3"/>
    <mergeCell ref="C9:G9"/>
    <mergeCell ref="A26:H26"/>
    <mergeCell ref="B29:C29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A16:H16"/>
    <mergeCell ref="A30:H30"/>
    <mergeCell ref="B31:C31"/>
    <mergeCell ref="A32:H32"/>
    <mergeCell ref="B33:C33"/>
    <mergeCell ref="B34:C34"/>
    <mergeCell ref="A35:H35"/>
    <mergeCell ref="B42:C42"/>
    <mergeCell ref="B44:C44"/>
    <mergeCell ref="A47:H47"/>
    <mergeCell ref="B48:C48"/>
    <mergeCell ref="B43:C43"/>
    <mergeCell ref="B45:C45"/>
    <mergeCell ref="B46:C46"/>
    <mergeCell ref="B63:C63"/>
    <mergeCell ref="B67:C67"/>
    <mergeCell ref="B68:C68"/>
    <mergeCell ref="A49:H49"/>
    <mergeCell ref="B52:C52"/>
    <mergeCell ref="A55:H55"/>
    <mergeCell ref="A64:H64"/>
    <mergeCell ref="B53:C53"/>
    <mergeCell ref="B54:C54"/>
    <mergeCell ref="B60:C60"/>
    <mergeCell ref="B61:C61"/>
    <mergeCell ref="B62:C62"/>
  </mergeCells>
  <pageMargins left="0.42" right="0.25" top="0.5" bottom="0.52" header="0.3" footer="0.3"/>
  <pageSetup paperSize="9" scale="94" fitToHeight="0" orientation="landscape" r:id="rId1"/>
  <headerFooter alignWithMargins="0">
    <oddHeader>&amp;LГРАНД-Смета 2020.1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расчет'!Print_Titles</vt:lpstr>
      <vt:lpstr>'Сводный сметный расчет'!Заголовки_для_печати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Корсун Наталья Олеговна</dc:creator>
  <cp:lastModifiedBy>Козлов Иван Викторович</cp:lastModifiedBy>
  <cp:lastPrinted>2021-01-19T06:17:34Z</cp:lastPrinted>
  <dcterms:created xsi:type="dcterms:W3CDTF">2002-03-25T05:35:56Z</dcterms:created>
  <dcterms:modified xsi:type="dcterms:W3CDTF">2021-01-19T06:26:23Z</dcterms:modified>
</cp:coreProperties>
</file>