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90129\Сметы\"/>
    </mc:Choice>
  </mc:AlternateContent>
  <bookViews>
    <workbookView xWindow="0" yWindow="0" windowWidth="28800" windowHeight="12300"/>
  </bookViews>
  <sheets>
    <sheet name="Без зимнего коэффициента" sheetId="2" r:id="rId1"/>
  </sheets>
  <definedNames>
    <definedName name="_xlnm._FilterDatabase" localSheetId="0" hidden="1">'Без зимнего коэффициента'!$A$8:$G$172</definedName>
    <definedName name="_xlnm.Print_Area" localSheetId="0">'Без зимнего коэффициента'!$A$1:$G$175</definedName>
  </definedNames>
  <calcPr calcId="162913"/>
</workbook>
</file>

<file path=xl/calcChain.xml><?xml version="1.0" encoding="utf-8"?>
<calcChain xmlns="http://schemas.openxmlformats.org/spreadsheetml/2006/main">
  <c r="E169" i="2" l="1"/>
  <c r="G118" i="2" l="1"/>
  <c r="G109" i="2"/>
  <c r="G108" i="2"/>
  <c r="G107" i="2"/>
  <c r="G66" i="2"/>
  <c r="G64" i="2"/>
  <c r="I74" i="2" l="1"/>
  <c r="G162" i="2" l="1"/>
  <c r="G164" i="2" l="1"/>
  <c r="G163" i="2"/>
  <c r="G161" i="2"/>
  <c r="G160" i="2"/>
  <c r="G158" i="2"/>
  <c r="G38" i="2" l="1"/>
  <c r="G169" i="2" l="1"/>
  <c r="G168" i="2"/>
  <c r="G165" i="2"/>
  <c r="G159" i="2"/>
  <c r="G157" i="2"/>
  <c r="G156" i="2"/>
  <c r="G155" i="2"/>
  <c r="G154" i="2"/>
  <c r="G153" i="2"/>
  <c r="G152" i="2"/>
  <c r="G151" i="2"/>
  <c r="G150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7" i="2"/>
  <c r="G126" i="2"/>
  <c r="G125" i="2"/>
  <c r="G124" i="2"/>
  <c r="G121" i="2"/>
  <c r="G119" i="2"/>
  <c r="G117" i="2"/>
  <c r="G116" i="2"/>
  <c r="G115" i="2"/>
  <c r="G113" i="2"/>
  <c r="G112" i="2"/>
  <c r="G111" i="2"/>
  <c r="G106" i="2"/>
  <c r="G105" i="2"/>
  <c r="G103" i="2"/>
  <c r="G102" i="2"/>
  <c r="G101" i="2"/>
  <c r="G100" i="2"/>
  <c r="G99" i="2"/>
  <c r="G98" i="2"/>
  <c r="G97" i="2"/>
  <c r="G96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0" i="2"/>
  <c r="G79" i="2"/>
  <c r="G78" i="2"/>
  <c r="G77" i="2"/>
  <c r="G76" i="2"/>
  <c r="G73" i="2"/>
  <c r="J73" i="2" s="1"/>
  <c r="G72" i="2"/>
  <c r="J72" i="2" s="1"/>
  <c r="G71" i="2"/>
  <c r="G70" i="2"/>
  <c r="G67" i="2"/>
  <c r="G65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7" i="2"/>
  <c r="G36" i="2"/>
  <c r="G35" i="2"/>
  <c r="G34" i="2"/>
  <c r="G33" i="2"/>
  <c r="G32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5" i="2" l="1"/>
  <c r="G114" i="2"/>
  <c r="J114" i="2" s="1"/>
  <c r="H71" i="2"/>
  <c r="J71" i="2"/>
  <c r="J95" i="2"/>
  <c r="H95" i="2"/>
  <c r="I95" i="2"/>
  <c r="J70" i="2"/>
  <c r="J74" i="2" s="1"/>
  <c r="H70" i="2"/>
  <c r="G81" i="2"/>
  <c r="G104" i="2"/>
  <c r="G30" i="2"/>
  <c r="G68" i="2"/>
  <c r="H114" i="2"/>
  <c r="G110" i="2"/>
  <c r="G120" i="2"/>
  <c r="J121" i="2"/>
  <c r="H121" i="2"/>
  <c r="G170" i="2"/>
  <c r="J170" i="2" s="1"/>
  <c r="K170" i="2" s="1"/>
  <c r="G166" i="2"/>
  <c r="J166" i="2" s="1"/>
  <c r="K166" i="2" s="1"/>
  <c r="G148" i="2"/>
  <c r="J148" i="2" s="1"/>
  <c r="K148" i="2" s="1"/>
  <c r="G128" i="2"/>
  <c r="J128" i="2" s="1"/>
  <c r="G74" i="2"/>
  <c r="H74" i="2" l="1"/>
  <c r="K74" i="2"/>
  <c r="I81" i="2"/>
  <c r="J81" i="2"/>
  <c r="H81" i="2"/>
  <c r="H120" i="2"/>
  <c r="J120" i="2"/>
  <c r="J68" i="2"/>
  <c r="H68" i="2"/>
  <c r="G122" i="2"/>
  <c r="I104" i="2"/>
  <c r="I122" i="2" s="1"/>
  <c r="J104" i="2"/>
  <c r="H104" i="2"/>
  <c r="J110" i="2"/>
  <c r="H110" i="2"/>
  <c r="J30" i="2"/>
  <c r="H30" i="2"/>
  <c r="I30" i="2"/>
  <c r="K128" i="2"/>
  <c r="G172" i="2"/>
  <c r="I172" i="2" l="1"/>
  <c r="I174" i="2" s="1"/>
  <c r="K30" i="2"/>
  <c r="H122" i="2"/>
  <c r="K68" i="2"/>
  <c r="J122" i="2"/>
  <c r="J172" i="2" s="1"/>
  <c r="J174" i="2" s="1"/>
  <c r="D6" i="2"/>
  <c r="H172" i="2" l="1"/>
  <c r="K122" i="2"/>
  <c r="K172" i="2" l="1"/>
  <c r="H174" i="2"/>
  <c r="K174" i="2" s="1"/>
</calcChain>
</file>

<file path=xl/sharedStrings.xml><?xml version="1.0" encoding="utf-8"?>
<sst xmlns="http://schemas.openxmlformats.org/spreadsheetml/2006/main" count="458" uniqueCount="338">
  <si>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</si>
  <si>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</si>
  <si>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</si>
  <si>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</si>
  <si>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</si>
  <si>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</si>
  <si>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</si>
  <si>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</si>
  <si>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</si>
  <si>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</si>
  <si>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</si>
  <si>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</si>
  <si>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</si>
  <si>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</si>
  <si>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</si>
  <si>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</si>
  <si>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</si>
  <si>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</si>
  <si>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</si>
  <si>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</si>
  <si>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</si>
  <si>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</si>
  <si>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</si>
  <si>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</si>
  <si>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</si>
  <si>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</si>
  <si>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</si>
  <si>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</si>
  <si>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</si>
  <si>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</si>
  <si>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</si>
  <si>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</si>
  <si>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</si>
  <si>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</si>
  <si>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</si>
  <si>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</si>
  <si>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</si>
  <si>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</si>
  <si>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</si>
  <si>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</si>
  <si>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</si>
  <si>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</si>
  <si>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</si>
  <si>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</si>
  <si>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</si>
  <si>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</si>
  <si>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</si>
  <si>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</si>
  <si>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</si>
  <si>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</si>
  <si>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</si>
  <si>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</si>
  <si>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</si>
  <si>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</si>
  <si>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</si>
  <si>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</si>
  <si>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</si>
  <si>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</si>
  <si>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</si>
  <si>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</si>
  <si>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</si>
  <si>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</si>
  <si>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</si>
  <si>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</si>
  <si>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</si>
  <si>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</si>
  <si>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</si>
  <si>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</si>
  <si>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</si>
  <si>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</si>
  <si>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</si>
  <si>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</si>
  <si>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</si>
  <si>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</si>
  <si>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</si>
  <si>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</si>
  <si>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</si>
  <si>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</si>
  <si>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</si>
  <si>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</si>
  <si>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</si>
  <si>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</si>
  <si>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</si>
  <si>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</si>
  <si>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</si>
  <si>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</si>
  <si>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</si>
  <si>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</si>
  <si>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</si>
  <si>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</si>
  <si>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</si>
  <si>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</si>
  <si>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</si>
  <si>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</si>
  <si>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</si>
  <si>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</si>
  <si>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</si>
  <si>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</si>
  <si>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</si>
  <si>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</si>
  <si>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</si>
  <si>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</si>
  <si>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</si>
  <si>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</si>
  <si>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</si>
  <si>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</si>
  <si>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</si>
  <si>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</si>
  <si>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</si>
  <si>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</si>
  <si>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</si>
  <si>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</si>
  <si>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</si>
  <si>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</si>
  <si>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</si>
  <si>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</si>
  <si>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</si>
  <si>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</si>
  <si>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</si>
  <si>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</si>
  <si>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</si>
  <si>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</si>
  <si>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</si>
  <si>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</si>
  <si>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</si>
  <si>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</si>
  <si>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</si>
  <si>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</si>
  <si>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</si>
  <si>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</si>
  <si>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</si>
  <si>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</si>
  <si>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</si>
  <si>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</si>
  <si>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</si>
  <si>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</si>
  <si>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</si>
  <si>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</si>
  <si>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</si>
  <si>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</si>
  <si>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</si>
  <si>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</si>
  <si>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</si>
  <si>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</si>
  <si>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</si>
  <si>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</si>
  <si>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</si>
  <si>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</si>
  <si>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</si>
  <si>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</si>
  <si>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</si>
  <si>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</si>
  <si>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</si>
  <si>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</si>
  <si>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</si>
  <si>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</si>
  <si>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</si>
  <si>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</si>
  <si>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</si>
  <si>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</si>
  <si>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</si>
  <si>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</si>
  <si>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</si>
  <si>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</si>
  <si>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</si>
  <si>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</si>
  <si>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</si>
  <si>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</si>
  <si>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</si>
  <si>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</si>
  <si>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</si>
  <si>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</si>
  <si>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</si>
  <si>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</si>
  <si>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</si>
  <si>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</si>
  <si>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</si>
  <si>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</si>
  <si>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</si>
  <si>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</si>
  <si>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</si>
  <si>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</si>
  <si>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</si>
  <si>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</si>
  <si>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</si>
  <si>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</si>
  <si>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</si>
  <si>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</si>
  <si>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</si>
  <si>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</si>
  <si>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</si>
  <si>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</si>
  <si>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</si>
  <si>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</si>
  <si>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</si>
  <si>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</si>
  <si>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</si>
  <si>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</si>
  <si>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</si>
  <si>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</si>
  <si>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</si>
  <si>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</si>
  <si>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</si>
  <si>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</si>
  <si>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</si>
  <si>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</si>
  <si>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</si>
  <si>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</si>
  <si>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</si>
  <si>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</si>
  <si>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</si>
  <si>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</si>
  <si>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</si>
  <si>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</si>
  <si>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</si>
  <si>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</si>
  <si>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</si>
  <si>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</si>
  <si>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</si>
  <si>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</si>
  <si>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</si>
  <si>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</si>
  <si>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</si>
  <si>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</si>
  <si>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</si>
  <si>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</si>
  <si>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</si>
  <si>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</si>
  <si>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</si>
  <si>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</si>
  <si>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</si>
  <si>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</si>
  <si>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</si>
  <si>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</si>
  <si>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</si>
  <si>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</si>
  <si>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</si>
  <si>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</si>
  <si>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</si>
  <si>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</si>
  <si>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</si>
  <si>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</si>
  <si>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</si>
  <si>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</si>
  <si>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</si>
  <si>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</si>
  <si>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</si>
  <si>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</si>
  <si>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</si>
  <si>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</si>
  <si>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</si>
  <si>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</si>
  <si>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</si>
  <si>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</si>
  <si>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</si>
  <si>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</si>
  <si>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</si>
  <si>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</si>
  <si>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</si>
  <si>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</si>
  <si>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</si>
  <si>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</si>
  <si>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</si>
  <si>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</si>
  <si>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</si>
  <si>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</si>
  <si>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</si>
  <si>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</si>
  <si>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</si>
  <si>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</si>
  <si>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</si>
  <si>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</si>
  <si>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</si>
  <si>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</si>
  <si>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</si>
  <si>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</si>
  <si>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</si>
  <si>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</si>
  <si>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</si>
  <si>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</si>
  <si>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</si>
  <si>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</si>
  <si>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</si>
  <si>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</si>
  <si>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</si>
  <si>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</si>
  <si>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</si>
  <si>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</si>
  <si>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</si>
  <si>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</si>
  <si>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</si>
  <si>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</si>
  <si>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</si>
  <si>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</si>
  <si>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</si>
  <si>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</si>
  <si>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</si>
  <si>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</si>
  <si>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</si>
  <si>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</si>
  <si>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</si>
  <si>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</si>
  <si>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</si>
  <si>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</si>
  <si>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</si>
  <si>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</si>
  <si>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</si>
  <si>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</si>
  <si>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</si>
  <si>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</si>
  <si>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</si>
  <si>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</si>
  <si>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</si>
  <si>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</si>
  <si>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Расчёт №132</t>
  </si>
  <si>
    <t>Расчёт №133</t>
  </si>
  <si>
    <t>Подвеска провода СИП2А 3*70 + 1*50</t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</si>
  <si>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</si>
  <si>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</si>
  <si>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</si>
  <si>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</si>
  <si>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</si>
  <si>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</si>
  <si>
    <t>материалы, 
руб</t>
  </si>
  <si>
    <t>работы, 
руб</t>
  </si>
  <si>
    <t>обору-
дование, руб</t>
  </si>
  <si>
    <t>Локальный сметный расчёт №50.1</t>
  </si>
  <si>
    <t>Локальный сметный расчёт №51.1</t>
  </si>
  <si>
    <t>Монтаж ответвления к зданию в 2 провода (без уч.провода)</t>
  </si>
  <si>
    <t>Монтаж ответвления к зданию в 4 провода (без уч.провода)</t>
  </si>
  <si>
    <t>Установка ВА до 160 А</t>
  </si>
  <si>
    <t>Установка ВА-630 А</t>
  </si>
  <si>
    <t>Установка ВА-1000 А</t>
  </si>
  <si>
    <t>Локальный сметный расчёт №85.1</t>
  </si>
  <si>
    <t>Локальный сметный расчёт №85.2</t>
  </si>
  <si>
    <t>Локальный сметный расчёт №92.1</t>
  </si>
  <si>
    <t>Установка ТТ 0,4 кВ 1000/5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</si>
  <si>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 Партизанском районе, пгт. Углекаменск, с. Голубовка, с. Хмыловка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</si>
</sst>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"/>
    <numFmt numFmtId="166" formatCode="#,##0.00\ _₽"/>
  </numFmts>
  <fonts count="11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4" fontId="1" fillId="0" borderId="13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1" fillId="0" borderId="16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left" vertical="center" wrapText="1"/>
    </xf>
    <xf numFmtId="4" fontId="1" fillId="0" borderId="14" xfId="0" applyNumberFormat="1" applyFont="1" applyFill="1" applyBorder="1" applyAlignment="1">
      <alignment horizontal="left" vertical="center" wrapText="1"/>
    </xf>
    <xf numFmtId="4" fontId="2" fillId="0" borderId="11" xfId="0" applyNumberFormat="1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4" fontId="1" fillId="0" borderId="39" xfId="0" applyNumberFormat="1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1" fillId="3" borderId="0" xfId="0" applyNumberFormat="1" applyFont="1" applyFill="1" applyAlignment="1">
      <alignment horizontal="right"/>
    </xf>
    <xf numFmtId="166" fontId="2" fillId="3" borderId="0" xfId="0" applyNumberFormat="1" applyFont="1" applyFill="1" applyAlignment="1">
      <alignment horizontal="right"/>
    </xf>
    <xf numFmtId="166" fontId="3" fillId="0" borderId="0" xfId="0" applyNumberFormat="1" applyFont="1" applyAlignment="1">
      <alignment horizontal="right"/>
    </xf>
    <xf numFmtId="166" fontId="2" fillId="3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Alignment="1">
      <alignment horizontal="right" vertical="center" wrapText="1"/>
    </xf>
    <xf numFmtId="166" fontId="10" fillId="0" borderId="0" xfId="0" applyNumberFormat="1" applyFont="1" applyAlignment="1">
      <alignment horizontal="right"/>
    </xf>
    <xf numFmtId="9" fontId="1" fillId="0" borderId="0" xfId="1" applyFont="1" applyAlignment="1">
      <alignment horizontal="left" vertical="center" wrapText="1"/>
    </xf>
    <xf numFmtId="9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7"/>
  <sheetViews>
    <sheetView tabSelected="1" view="pageBreakPreview" zoomScale="70" zoomScaleNormal="85" zoomScaleSheetLayoutView="70" workbookViewId="0">
      <selection activeCell="A175" sqref="A175:XFD17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17" customWidth="1"/>
    <col min="6" max="7" width="17.7109375" style="17" customWidth="1"/>
    <col min="8" max="8" width="13.42578125" style="1" customWidth="1"/>
    <col min="9" max="9" width="13" style="1" customWidth="1"/>
    <col min="10" max="10" width="12.85546875" style="1" customWidth="1"/>
    <col min="11" max="11" width="13.28515625" style="1" customWidth="1"/>
    <col min="12" max="16384" width="9.140625" style="1"/>
  </cols>
  <sheetData>
    <row r="1" spans="1:15" s="4" customFormat="1" x14ac:dyDescent="0.25">
      <c r="A1" s="5"/>
      <c r="B1" s="6"/>
      <c r="C1" s="3"/>
      <c r="D1" s="3"/>
      <c r="E1" s="15"/>
      <c r="F1" s="16"/>
      <c r="G1" s="7"/>
    </row>
    <row r="2" spans="1:15" s="4" customFormat="1" x14ac:dyDescent="0.25">
      <c r="A2" s="116" t="s">
        <v>102</v>
      </c>
      <c r="B2" s="116"/>
      <c r="C2" s="116"/>
      <c r="D2" s="116"/>
      <c r="E2" s="116"/>
      <c r="F2" s="116"/>
      <c r="G2" s="116"/>
    </row>
    <row r="3" spans="1:15" s="4" customFormat="1" x14ac:dyDescent="0.25">
      <c r="A3" s="117" t="s">
        <v>103</v>
      </c>
      <c r="B3" s="117"/>
      <c r="C3" s="117"/>
      <c r="D3" s="117"/>
      <c r="E3" s="117"/>
      <c r="F3" s="117"/>
      <c r="G3" s="117"/>
    </row>
    <row r="4" spans="1:15" s="4" customFormat="1" ht="15.75" customHeight="1" x14ac:dyDescent="0.25">
      <c r="A4" s="117" t="s">
        <v>337</v>
      </c>
      <c r="B4" s="117"/>
      <c r="C4" s="117"/>
      <c r="D4" s="117"/>
      <c r="E4" s="117"/>
      <c r="F4" s="117"/>
      <c r="G4" s="117"/>
    </row>
    <row r="5" spans="1:15" s="4" customFormat="1" x14ac:dyDescent="0.25">
      <c r="A5" s="1"/>
      <c r="B5" s="1"/>
      <c r="C5" s="1"/>
      <c r="D5" s="1"/>
      <c r="E5" s="17"/>
      <c r="F5" s="17"/>
      <c r="G5" s="17"/>
    </row>
    <row r="6" spans="1:15" s="4" customFormat="1" x14ac:dyDescent="0.25">
      <c r="A6" s="2"/>
      <c r="B6" s="50" t="s">
        <v>104</v>
      </c>
      <c r="C6" s="51"/>
      <c r="D6" s="118">
        <f>G172/1000</f>
        <v>2846.9265808</v>
      </c>
      <c r="E6" s="119"/>
      <c r="F6" s="52" t="s">
        <v>105</v>
      </c>
      <c r="G6" s="53" t="s">
        <v>125</v>
      </c>
      <c r="H6" s="3"/>
      <c r="I6" s="50"/>
      <c r="J6" s="3"/>
      <c r="K6" s="3"/>
      <c r="L6" s="3"/>
      <c r="M6" s="3"/>
      <c r="N6" s="3"/>
      <c r="O6" s="3"/>
    </row>
    <row r="7" spans="1:15" s="4" customFormat="1" ht="16.5" thickBot="1" x14ac:dyDescent="0.3">
      <c r="A7" s="1"/>
      <c r="B7" s="1"/>
      <c r="C7" s="1"/>
      <c r="D7" s="1"/>
      <c r="E7" s="17"/>
      <c r="F7" s="17"/>
      <c r="G7" s="17"/>
    </row>
    <row r="8" spans="1:15" s="14" customFormat="1" ht="32.25" thickBot="1" x14ac:dyDescent="0.3">
      <c r="A8" s="23" t="s">
        <v>2</v>
      </c>
      <c r="B8" s="24" t="s">
        <v>4</v>
      </c>
      <c r="C8" s="24" t="s">
        <v>5</v>
      </c>
      <c r="D8" s="24" t="s">
        <v>6</v>
      </c>
      <c r="E8" s="25" t="s">
        <v>7</v>
      </c>
      <c r="F8" s="25" t="s">
        <v>8</v>
      </c>
      <c r="G8" s="26" t="s">
        <v>3</v>
      </c>
      <c r="H8" s="99" t="s">
        <v>323</v>
      </c>
      <c r="I8" s="99" t="s">
        <v>325</v>
      </c>
      <c r="J8" s="99" t="s">
        <v>324</v>
      </c>
    </row>
    <row r="9" spans="1:15" s="14" customFormat="1" ht="16.5" thickBot="1" x14ac:dyDescent="0.3">
      <c r="A9" s="21">
        <v>1</v>
      </c>
      <c r="B9" s="37">
        <v>2</v>
      </c>
      <c r="C9" s="39">
        <v>3</v>
      </c>
      <c r="D9" s="38">
        <v>4</v>
      </c>
      <c r="E9" s="22">
        <v>5</v>
      </c>
      <c r="F9" s="37">
        <v>6</v>
      </c>
      <c r="G9" s="39">
        <v>7</v>
      </c>
    </row>
    <row r="10" spans="1:15" s="4" customFormat="1" ht="19.5" thickBot="1" x14ac:dyDescent="0.3">
      <c r="A10" s="120" t="s">
        <v>1</v>
      </c>
      <c r="B10" s="121"/>
      <c r="C10" s="121"/>
      <c r="D10" s="121"/>
      <c r="E10" s="121"/>
      <c r="F10" s="121"/>
      <c r="G10" s="122"/>
      <c r="H10" s="101"/>
      <c r="I10" s="101"/>
      <c r="J10" s="101"/>
      <c r="K10" s="101"/>
    </row>
    <row r="11" spans="1:15" s="4" customFormat="1" x14ac:dyDescent="0.25">
      <c r="A11" s="13">
        <v>1</v>
      </c>
      <c r="B11" s="40" t="s">
        <v>9</v>
      </c>
      <c r="C11" s="46" t="s">
        <v>50</v>
      </c>
      <c r="D11" s="43" t="s">
        <v>53</v>
      </c>
      <c r="E11" s="18">
        <v>15</v>
      </c>
      <c r="F11" s="31">
        <v>30932</v>
      </c>
      <c r="G11" s="33">
        <f>E11*F11</f>
        <v>463980</v>
      </c>
      <c r="H11" s="101"/>
      <c r="I11" s="101"/>
      <c r="J11" s="101"/>
      <c r="K11" s="101"/>
    </row>
    <row r="12" spans="1:15" s="4" customFormat="1" x14ac:dyDescent="0.25">
      <c r="A12" s="12">
        <v>2</v>
      </c>
      <c r="B12" s="41" t="s">
        <v>10</v>
      </c>
      <c r="C12" s="47" t="s">
        <v>51</v>
      </c>
      <c r="D12" s="43" t="s">
        <v>53</v>
      </c>
      <c r="E12" s="19">
        <v>2</v>
      </c>
      <c r="F12" s="32">
        <v>60343</v>
      </c>
      <c r="G12" s="34">
        <f t="shared" ref="G12:G144" si="0">E12*F12</f>
        <v>120686</v>
      </c>
      <c r="H12" s="101"/>
      <c r="I12" s="101"/>
      <c r="J12" s="101"/>
      <c r="K12" s="101"/>
    </row>
    <row r="13" spans="1:15" s="4" customFormat="1" x14ac:dyDescent="0.25">
      <c r="A13" s="12">
        <v>3</v>
      </c>
      <c r="B13" s="41" t="s">
        <v>11</v>
      </c>
      <c r="C13" s="48" t="s">
        <v>52</v>
      </c>
      <c r="D13" s="43" t="s">
        <v>53</v>
      </c>
      <c r="E13" s="19">
        <v>1</v>
      </c>
      <c r="F13" s="32">
        <v>79192</v>
      </c>
      <c r="G13" s="55">
        <f t="shared" si="0"/>
        <v>79192</v>
      </c>
      <c r="H13" s="101"/>
      <c r="I13" s="101"/>
      <c r="J13" s="101"/>
      <c r="K13" s="101"/>
    </row>
    <row r="14" spans="1:15" s="4" customFormat="1" ht="31.5" hidden="1" x14ac:dyDescent="0.25">
      <c r="A14" s="13">
        <v>4</v>
      </c>
      <c r="B14" s="58" t="s">
        <v>12</v>
      </c>
      <c r="C14" s="59" t="s">
        <v>133</v>
      </c>
      <c r="D14" s="60" t="s">
        <v>53</v>
      </c>
      <c r="E14" s="61"/>
      <c r="F14" s="62">
        <v>20392</v>
      </c>
      <c r="G14" s="63">
        <f>E14*F14</f>
        <v>0</v>
      </c>
      <c r="H14" s="101"/>
      <c r="I14" s="101"/>
      <c r="J14" s="101"/>
      <c r="K14" s="101"/>
    </row>
    <row r="15" spans="1:15" s="4" customFormat="1" ht="31.5" hidden="1" x14ac:dyDescent="0.25">
      <c r="A15" s="12">
        <v>5</v>
      </c>
      <c r="B15" s="64" t="s">
        <v>13</v>
      </c>
      <c r="C15" s="59" t="s">
        <v>134</v>
      </c>
      <c r="D15" s="60" t="s">
        <v>53</v>
      </c>
      <c r="E15" s="65"/>
      <c r="F15" s="66">
        <v>39263</v>
      </c>
      <c r="G15" s="63">
        <f t="shared" ref="G15:G16" si="1">E15*F15</f>
        <v>0</v>
      </c>
      <c r="H15" s="101"/>
      <c r="I15" s="101"/>
      <c r="J15" s="101"/>
      <c r="K15" s="101"/>
    </row>
    <row r="16" spans="1:15" s="4" customFormat="1" ht="31.5" hidden="1" x14ac:dyDescent="0.25">
      <c r="A16" s="12">
        <v>6</v>
      </c>
      <c r="B16" s="64" t="s">
        <v>14</v>
      </c>
      <c r="C16" s="59" t="s">
        <v>135</v>
      </c>
      <c r="D16" s="60" t="s">
        <v>53</v>
      </c>
      <c r="E16" s="65"/>
      <c r="F16" s="66">
        <v>47572</v>
      </c>
      <c r="G16" s="63">
        <f t="shared" si="1"/>
        <v>0</v>
      </c>
      <c r="H16" s="101"/>
      <c r="I16" s="101"/>
      <c r="J16" s="101"/>
      <c r="K16" s="101"/>
    </row>
    <row r="17" spans="1:11" s="4" customFormat="1" hidden="1" x14ac:dyDescent="0.25">
      <c r="A17" s="13">
        <v>7</v>
      </c>
      <c r="B17" s="41" t="s">
        <v>15</v>
      </c>
      <c r="C17" s="48" t="s">
        <v>54</v>
      </c>
      <c r="D17" s="44" t="s">
        <v>55</v>
      </c>
      <c r="E17" s="19"/>
      <c r="F17" s="32">
        <v>321532</v>
      </c>
      <c r="G17" s="34">
        <f t="shared" si="0"/>
        <v>0</v>
      </c>
      <c r="H17" s="101"/>
      <c r="I17" s="101"/>
      <c r="J17" s="101"/>
      <c r="K17" s="101"/>
    </row>
    <row r="18" spans="1:11" s="4" customFormat="1" x14ac:dyDescent="0.25">
      <c r="A18" s="12">
        <v>8</v>
      </c>
      <c r="B18" s="41" t="s">
        <v>16</v>
      </c>
      <c r="C18" s="48" t="s">
        <v>56</v>
      </c>
      <c r="D18" s="44" t="s">
        <v>55</v>
      </c>
      <c r="E18" s="19">
        <v>0.56999999999999995</v>
      </c>
      <c r="F18" s="32">
        <v>379316</v>
      </c>
      <c r="G18" s="34">
        <f t="shared" si="0"/>
        <v>216210.12</v>
      </c>
      <c r="H18" s="101"/>
      <c r="I18" s="101"/>
      <c r="J18" s="101"/>
      <c r="K18" s="101"/>
    </row>
    <row r="19" spans="1:11" s="4" customFormat="1" hidden="1" x14ac:dyDescent="0.25">
      <c r="A19" s="12">
        <v>9</v>
      </c>
      <c r="B19" s="41" t="s">
        <v>17</v>
      </c>
      <c r="C19" s="48" t="s">
        <v>57</v>
      </c>
      <c r="D19" s="44" t="s">
        <v>55</v>
      </c>
      <c r="E19" s="19"/>
      <c r="F19" s="32">
        <v>440768</v>
      </c>
      <c r="G19" s="34">
        <f t="shared" si="0"/>
        <v>0</v>
      </c>
      <c r="H19" s="101"/>
      <c r="I19" s="101"/>
      <c r="J19" s="101"/>
      <c r="K19" s="101"/>
    </row>
    <row r="20" spans="1:11" s="4" customFormat="1" hidden="1" x14ac:dyDescent="0.25">
      <c r="A20" s="13">
        <v>10</v>
      </c>
      <c r="B20" s="41" t="s">
        <v>18</v>
      </c>
      <c r="C20" s="48" t="s">
        <v>58</v>
      </c>
      <c r="D20" s="44" t="s">
        <v>55</v>
      </c>
      <c r="E20" s="19"/>
      <c r="F20" s="32">
        <v>520660</v>
      </c>
      <c r="G20" s="34">
        <f t="shared" si="0"/>
        <v>0</v>
      </c>
      <c r="H20" s="101"/>
      <c r="I20" s="101"/>
      <c r="J20" s="101"/>
      <c r="K20" s="101"/>
    </row>
    <row r="21" spans="1:11" s="69" customFormat="1" ht="31.5" hidden="1" x14ac:dyDescent="0.25">
      <c r="A21" s="12">
        <v>11</v>
      </c>
      <c r="B21" s="64" t="s">
        <v>19</v>
      </c>
      <c r="C21" s="67" t="s">
        <v>136</v>
      </c>
      <c r="D21" s="68" t="s">
        <v>144</v>
      </c>
      <c r="E21" s="65"/>
      <c r="F21" s="66">
        <v>21984</v>
      </c>
      <c r="G21" s="63">
        <f t="shared" si="0"/>
        <v>0</v>
      </c>
      <c r="H21" s="102"/>
      <c r="I21" s="102"/>
      <c r="J21" s="102"/>
      <c r="K21" s="102"/>
    </row>
    <row r="22" spans="1:11" s="69" customFormat="1" ht="31.5" hidden="1" x14ac:dyDescent="0.25">
      <c r="A22" s="12">
        <v>12</v>
      </c>
      <c r="B22" s="64" t="s">
        <v>20</v>
      </c>
      <c r="C22" s="67" t="s">
        <v>137</v>
      </c>
      <c r="D22" s="68" t="s">
        <v>144</v>
      </c>
      <c r="E22" s="65"/>
      <c r="F22" s="66">
        <v>23763</v>
      </c>
      <c r="G22" s="63">
        <f t="shared" si="0"/>
        <v>0</v>
      </c>
      <c r="H22" s="102"/>
      <c r="I22" s="102"/>
      <c r="J22" s="102"/>
      <c r="K22" s="102"/>
    </row>
    <row r="23" spans="1:11" s="69" customFormat="1" ht="31.5" hidden="1" x14ac:dyDescent="0.25">
      <c r="A23" s="13">
        <v>13</v>
      </c>
      <c r="B23" s="64" t="s">
        <v>21</v>
      </c>
      <c r="C23" s="67" t="s">
        <v>138</v>
      </c>
      <c r="D23" s="68" t="s">
        <v>144</v>
      </c>
      <c r="E23" s="65"/>
      <c r="F23" s="66">
        <v>25607</v>
      </c>
      <c r="G23" s="63">
        <f t="shared" si="0"/>
        <v>0</v>
      </c>
      <c r="H23" s="102"/>
      <c r="I23" s="102"/>
      <c r="J23" s="102"/>
      <c r="K23" s="102"/>
    </row>
    <row r="24" spans="1:11" s="69" customFormat="1" ht="31.5" hidden="1" x14ac:dyDescent="0.25">
      <c r="A24" s="12">
        <v>14</v>
      </c>
      <c r="B24" s="64" t="s">
        <v>22</v>
      </c>
      <c r="C24" s="67" t="s">
        <v>139</v>
      </c>
      <c r="D24" s="68" t="s">
        <v>144</v>
      </c>
      <c r="E24" s="65"/>
      <c r="F24" s="66">
        <v>28004</v>
      </c>
      <c r="G24" s="63">
        <f t="shared" si="0"/>
        <v>0</v>
      </c>
      <c r="H24" s="102"/>
      <c r="I24" s="102"/>
      <c r="J24" s="102"/>
      <c r="K24" s="102"/>
    </row>
    <row r="25" spans="1:11" s="69" customFormat="1" ht="31.5" hidden="1" x14ac:dyDescent="0.25">
      <c r="A25" s="12">
        <v>15</v>
      </c>
      <c r="B25" s="64" t="s">
        <v>146</v>
      </c>
      <c r="C25" s="67" t="s">
        <v>140</v>
      </c>
      <c r="D25" s="68" t="s">
        <v>145</v>
      </c>
      <c r="E25" s="65"/>
      <c r="F25" s="66">
        <v>19077</v>
      </c>
      <c r="G25" s="63">
        <f t="shared" si="0"/>
        <v>0</v>
      </c>
      <c r="H25" s="102"/>
      <c r="I25" s="102"/>
      <c r="J25" s="102"/>
      <c r="K25" s="102"/>
    </row>
    <row r="26" spans="1:11" s="69" customFormat="1" ht="31.5" hidden="1" x14ac:dyDescent="0.25">
      <c r="A26" s="13">
        <v>16</v>
      </c>
      <c r="B26" s="64" t="s">
        <v>23</v>
      </c>
      <c r="C26" s="67" t="s">
        <v>141</v>
      </c>
      <c r="D26" s="68" t="s">
        <v>145</v>
      </c>
      <c r="E26" s="65"/>
      <c r="F26" s="66">
        <v>22041</v>
      </c>
      <c r="G26" s="63">
        <f t="shared" si="0"/>
        <v>0</v>
      </c>
      <c r="H26" s="102"/>
      <c r="I26" s="102"/>
      <c r="J26" s="102"/>
      <c r="K26" s="102"/>
    </row>
    <row r="27" spans="1:11" s="69" customFormat="1" ht="31.5" hidden="1" x14ac:dyDescent="0.25">
      <c r="A27" s="12">
        <v>17</v>
      </c>
      <c r="B27" s="64" t="s">
        <v>147</v>
      </c>
      <c r="C27" s="67" t="s">
        <v>142</v>
      </c>
      <c r="D27" s="68" t="s">
        <v>145</v>
      </c>
      <c r="E27" s="65"/>
      <c r="F27" s="66">
        <v>25113</v>
      </c>
      <c r="G27" s="63">
        <f t="shared" si="0"/>
        <v>0</v>
      </c>
      <c r="H27" s="102"/>
      <c r="I27" s="102"/>
      <c r="J27" s="102"/>
      <c r="K27" s="102"/>
    </row>
    <row r="28" spans="1:11" s="69" customFormat="1" ht="31.5" hidden="1" x14ac:dyDescent="0.25">
      <c r="A28" s="12">
        <v>18</v>
      </c>
      <c r="B28" s="64" t="s">
        <v>148</v>
      </c>
      <c r="C28" s="67" t="s">
        <v>143</v>
      </c>
      <c r="D28" s="68" t="s">
        <v>145</v>
      </c>
      <c r="E28" s="65"/>
      <c r="F28" s="66">
        <v>29108</v>
      </c>
      <c r="G28" s="63">
        <f t="shared" si="0"/>
        <v>0</v>
      </c>
      <c r="H28" s="102"/>
      <c r="I28" s="102"/>
      <c r="J28" s="102"/>
      <c r="K28" s="102"/>
    </row>
    <row r="29" spans="1:11" s="4" customFormat="1" ht="16.5" thickBot="1" x14ac:dyDescent="0.3">
      <c r="A29" s="13">
        <v>19</v>
      </c>
      <c r="B29" s="42" t="s">
        <v>149</v>
      </c>
      <c r="C29" s="48" t="s">
        <v>59</v>
      </c>
      <c r="D29" s="45" t="s">
        <v>60</v>
      </c>
      <c r="E29" s="27">
        <v>1</v>
      </c>
      <c r="F29" s="36">
        <v>29869</v>
      </c>
      <c r="G29" s="55">
        <f t="shared" si="0"/>
        <v>29869</v>
      </c>
      <c r="H29" s="103"/>
      <c r="I29" s="103"/>
      <c r="J29" s="103"/>
      <c r="K29" s="101"/>
    </row>
    <row r="30" spans="1:11" s="4" customFormat="1" ht="16.5" thickBot="1" x14ac:dyDescent="0.3">
      <c r="A30" s="113" t="s">
        <v>83</v>
      </c>
      <c r="B30" s="114"/>
      <c r="C30" s="114"/>
      <c r="D30" s="114"/>
      <c r="E30" s="114"/>
      <c r="F30" s="115"/>
      <c r="G30" s="28">
        <f>SUM(G11:G29)</f>
        <v>909937.12</v>
      </c>
      <c r="H30" s="104">
        <f>46.6*G30/100</f>
        <v>424030.69792000001</v>
      </c>
      <c r="I30" s="104">
        <f>1*G30/100</f>
        <v>9099.3711999999996</v>
      </c>
      <c r="J30" s="104">
        <f>52.4*G30/100</f>
        <v>476807.05088</v>
      </c>
      <c r="K30" s="101">
        <f>SUM(H30:J30)</f>
        <v>909937.12</v>
      </c>
    </row>
    <row r="31" spans="1:11" s="4" customFormat="1" ht="19.5" thickBot="1" x14ac:dyDescent="0.3">
      <c r="A31" s="123" t="s">
        <v>0</v>
      </c>
      <c r="B31" s="124"/>
      <c r="C31" s="125"/>
      <c r="D31" s="124"/>
      <c r="E31" s="124"/>
      <c r="F31" s="124"/>
      <c r="G31" s="126"/>
      <c r="H31" s="101"/>
      <c r="I31" s="101"/>
      <c r="J31" s="101"/>
      <c r="K31" s="101"/>
    </row>
    <row r="32" spans="1:11" s="4" customFormat="1" x14ac:dyDescent="0.25">
      <c r="A32" s="13">
        <v>20</v>
      </c>
      <c r="B32" s="40" t="s">
        <v>175</v>
      </c>
      <c r="C32" s="46" t="s">
        <v>61</v>
      </c>
      <c r="D32" s="43" t="s">
        <v>53</v>
      </c>
      <c r="E32" s="18">
        <v>8</v>
      </c>
      <c r="F32" s="31">
        <v>19728</v>
      </c>
      <c r="G32" s="33">
        <f t="shared" si="0"/>
        <v>157824</v>
      </c>
      <c r="H32" s="101"/>
      <c r="I32" s="101"/>
      <c r="J32" s="101"/>
      <c r="K32" s="101"/>
    </row>
    <row r="33" spans="1:11" s="4" customFormat="1" x14ac:dyDescent="0.25">
      <c r="A33" s="12">
        <v>21</v>
      </c>
      <c r="B33" s="41" t="s">
        <v>176</v>
      </c>
      <c r="C33" s="48" t="s">
        <v>62</v>
      </c>
      <c r="D33" s="44" t="s">
        <v>53</v>
      </c>
      <c r="E33" s="19">
        <v>9</v>
      </c>
      <c r="F33" s="32">
        <v>39069</v>
      </c>
      <c r="G33" s="55">
        <f t="shared" si="0"/>
        <v>351621</v>
      </c>
      <c r="H33" s="101"/>
      <c r="I33" s="101"/>
      <c r="J33" s="101"/>
      <c r="K33" s="101"/>
    </row>
    <row r="34" spans="1:11" s="4" customFormat="1" x14ac:dyDescent="0.25">
      <c r="A34" s="12">
        <v>22</v>
      </c>
      <c r="B34" s="40" t="s">
        <v>177</v>
      </c>
      <c r="C34" s="48" t="s">
        <v>63</v>
      </c>
      <c r="D34" s="44" t="s">
        <v>53</v>
      </c>
      <c r="E34" s="19">
        <v>2</v>
      </c>
      <c r="F34" s="32">
        <v>57326</v>
      </c>
      <c r="G34" s="55">
        <f t="shared" si="0"/>
        <v>114652</v>
      </c>
      <c r="H34" s="101"/>
      <c r="I34" s="101"/>
      <c r="J34" s="101"/>
      <c r="K34" s="101"/>
    </row>
    <row r="35" spans="1:11" s="69" customFormat="1" ht="31.5" hidden="1" x14ac:dyDescent="0.25">
      <c r="A35" s="13">
        <v>23</v>
      </c>
      <c r="B35" s="41" t="s">
        <v>178</v>
      </c>
      <c r="C35" s="82" t="s">
        <v>150</v>
      </c>
      <c r="D35" s="60" t="s">
        <v>53</v>
      </c>
      <c r="E35" s="61"/>
      <c r="F35" s="62">
        <v>10493</v>
      </c>
      <c r="G35" s="63">
        <f t="shared" si="0"/>
        <v>0</v>
      </c>
      <c r="H35" s="102"/>
      <c r="I35" s="102"/>
      <c r="J35" s="102"/>
      <c r="K35" s="102"/>
    </row>
    <row r="36" spans="1:11" s="69" customFormat="1" ht="31.5" hidden="1" x14ac:dyDescent="0.25">
      <c r="A36" s="12">
        <v>24</v>
      </c>
      <c r="B36" s="40" t="s">
        <v>179</v>
      </c>
      <c r="C36" s="81" t="s">
        <v>151</v>
      </c>
      <c r="D36" s="68" t="s">
        <v>53</v>
      </c>
      <c r="E36" s="65"/>
      <c r="F36" s="66">
        <v>20599</v>
      </c>
      <c r="G36" s="70">
        <f t="shared" si="0"/>
        <v>0</v>
      </c>
      <c r="H36" s="102"/>
      <c r="I36" s="102"/>
      <c r="J36" s="102"/>
      <c r="K36" s="102"/>
    </row>
    <row r="37" spans="1:11" s="69" customFormat="1" ht="31.5" hidden="1" x14ac:dyDescent="0.25">
      <c r="A37" s="12">
        <v>25</v>
      </c>
      <c r="B37" s="41" t="s">
        <v>180</v>
      </c>
      <c r="C37" s="81" t="s">
        <v>152</v>
      </c>
      <c r="D37" s="68" t="s">
        <v>53</v>
      </c>
      <c r="E37" s="65"/>
      <c r="F37" s="66">
        <v>29621</v>
      </c>
      <c r="G37" s="70">
        <f t="shared" si="0"/>
        <v>0</v>
      </c>
      <c r="H37" s="102"/>
      <c r="I37" s="102"/>
      <c r="J37" s="102"/>
      <c r="K37" s="102"/>
    </row>
    <row r="38" spans="1:11" s="69" customFormat="1" ht="31.5" hidden="1" x14ac:dyDescent="0.25">
      <c r="A38" s="13">
        <v>26</v>
      </c>
      <c r="B38" s="40" t="s">
        <v>295</v>
      </c>
      <c r="C38" s="81" t="s">
        <v>296</v>
      </c>
      <c r="D38" s="68" t="s">
        <v>64</v>
      </c>
      <c r="E38" s="65"/>
      <c r="F38" s="66">
        <v>145845</v>
      </c>
      <c r="G38" s="70">
        <f t="shared" ref="G38" si="2">E38*F38</f>
        <v>0</v>
      </c>
      <c r="H38" s="102"/>
      <c r="I38" s="102"/>
      <c r="J38" s="102"/>
      <c r="K38" s="102"/>
    </row>
    <row r="39" spans="1:11" s="4" customFormat="1" hidden="1" x14ac:dyDescent="0.25">
      <c r="A39" s="12">
        <v>27</v>
      </c>
      <c r="B39" s="40" t="s">
        <v>181</v>
      </c>
      <c r="C39" s="48" t="s">
        <v>153</v>
      </c>
      <c r="D39" s="44" t="s">
        <v>64</v>
      </c>
      <c r="E39" s="19"/>
      <c r="F39" s="32">
        <v>187883</v>
      </c>
      <c r="G39" s="55">
        <f t="shared" si="0"/>
        <v>0</v>
      </c>
      <c r="H39" s="101"/>
      <c r="I39" s="101"/>
      <c r="J39" s="101"/>
      <c r="K39" s="101"/>
    </row>
    <row r="40" spans="1:11" s="4" customFormat="1" hidden="1" x14ac:dyDescent="0.25">
      <c r="A40" s="12">
        <v>28</v>
      </c>
      <c r="B40" s="41" t="s">
        <v>24</v>
      </c>
      <c r="C40" s="48" t="s">
        <v>154</v>
      </c>
      <c r="D40" s="44" t="s">
        <v>64</v>
      </c>
      <c r="E40" s="19"/>
      <c r="F40" s="32">
        <v>234726</v>
      </c>
      <c r="G40" s="55">
        <f t="shared" si="0"/>
        <v>0</v>
      </c>
      <c r="H40" s="101"/>
      <c r="I40" s="101"/>
      <c r="J40" s="101"/>
      <c r="K40" s="101"/>
    </row>
    <row r="41" spans="1:11" s="4" customFormat="1" hidden="1" x14ac:dyDescent="0.25">
      <c r="A41" s="13">
        <v>29</v>
      </c>
      <c r="B41" s="40" t="s">
        <v>25</v>
      </c>
      <c r="C41" s="48" t="s">
        <v>155</v>
      </c>
      <c r="D41" s="45" t="s">
        <v>64</v>
      </c>
      <c r="E41" s="27"/>
      <c r="F41" s="36">
        <v>271157</v>
      </c>
      <c r="G41" s="55">
        <f t="shared" si="0"/>
        <v>0</v>
      </c>
      <c r="H41" s="101"/>
      <c r="I41" s="101"/>
      <c r="J41" s="101"/>
      <c r="K41" s="101"/>
    </row>
    <row r="42" spans="1:11" s="4" customFormat="1" hidden="1" x14ac:dyDescent="0.25">
      <c r="A42" s="12">
        <v>30</v>
      </c>
      <c r="B42" s="41" t="s">
        <v>26</v>
      </c>
      <c r="C42" s="48" t="s">
        <v>156</v>
      </c>
      <c r="D42" s="44" t="s">
        <v>64</v>
      </c>
      <c r="E42" s="19"/>
      <c r="F42" s="32">
        <v>351668</v>
      </c>
      <c r="G42" s="55">
        <f t="shared" si="0"/>
        <v>0</v>
      </c>
      <c r="H42" s="101"/>
      <c r="I42" s="101"/>
      <c r="J42" s="101"/>
      <c r="K42" s="101"/>
    </row>
    <row r="43" spans="1:11" s="4" customFormat="1" ht="16.5" thickBot="1" x14ac:dyDescent="0.3">
      <c r="A43" s="12">
        <v>31</v>
      </c>
      <c r="B43" s="40" t="s">
        <v>27</v>
      </c>
      <c r="C43" s="48" t="s">
        <v>157</v>
      </c>
      <c r="D43" s="44" t="s">
        <v>64</v>
      </c>
      <c r="E43" s="19">
        <v>0.55500000000000005</v>
      </c>
      <c r="F43" s="32">
        <v>410228</v>
      </c>
      <c r="G43" s="55">
        <f t="shared" si="0"/>
        <v>227676.54</v>
      </c>
      <c r="H43" s="101"/>
      <c r="I43" s="101"/>
      <c r="J43" s="101"/>
      <c r="K43" s="101"/>
    </row>
    <row r="44" spans="1:11" s="4" customFormat="1" ht="16.5" hidden="1" thickBot="1" x14ac:dyDescent="0.3">
      <c r="A44" s="13">
        <v>32</v>
      </c>
      <c r="B44" s="41" t="s">
        <v>28</v>
      </c>
      <c r="C44" s="48" t="s">
        <v>316</v>
      </c>
      <c r="D44" s="45" t="s">
        <v>64</v>
      </c>
      <c r="E44" s="27"/>
      <c r="F44" s="36">
        <v>476027</v>
      </c>
      <c r="G44" s="55">
        <f t="shared" si="0"/>
        <v>0</v>
      </c>
      <c r="H44" s="101"/>
      <c r="I44" s="101"/>
      <c r="J44" s="101"/>
      <c r="K44" s="101"/>
    </row>
    <row r="45" spans="1:11" s="4" customFormat="1" ht="16.5" hidden="1" thickBot="1" x14ac:dyDescent="0.3">
      <c r="A45" s="12">
        <v>33</v>
      </c>
      <c r="B45" s="40" t="s">
        <v>29</v>
      </c>
      <c r="C45" s="48" t="s">
        <v>65</v>
      </c>
      <c r="D45" s="44" t="s">
        <v>64</v>
      </c>
      <c r="E45" s="19"/>
      <c r="F45" s="32">
        <v>536255</v>
      </c>
      <c r="G45" s="55">
        <f t="shared" si="0"/>
        <v>0</v>
      </c>
      <c r="H45" s="101"/>
      <c r="I45" s="101"/>
      <c r="J45" s="101"/>
      <c r="K45" s="101"/>
    </row>
    <row r="46" spans="1:11" s="4" customFormat="1" ht="16.5" hidden="1" thickBot="1" x14ac:dyDescent="0.3">
      <c r="A46" s="12">
        <v>34</v>
      </c>
      <c r="B46" s="41" t="s">
        <v>30</v>
      </c>
      <c r="C46" s="48" t="s">
        <v>158</v>
      </c>
      <c r="D46" s="44" t="s">
        <v>64</v>
      </c>
      <c r="E46" s="19"/>
      <c r="F46" s="32">
        <v>539197</v>
      </c>
      <c r="G46" s="55">
        <f t="shared" si="0"/>
        <v>0</v>
      </c>
      <c r="H46" s="101"/>
      <c r="I46" s="101"/>
      <c r="J46" s="101"/>
      <c r="K46" s="101"/>
    </row>
    <row r="47" spans="1:11" s="69" customFormat="1" ht="32.25" hidden="1" thickBot="1" x14ac:dyDescent="0.3">
      <c r="A47" s="13">
        <v>35</v>
      </c>
      <c r="B47" s="40" t="s">
        <v>31</v>
      </c>
      <c r="C47" s="67" t="s">
        <v>159</v>
      </c>
      <c r="D47" s="68" t="s">
        <v>144</v>
      </c>
      <c r="E47" s="65"/>
      <c r="F47" s="66">
        <v>7073</v>
      </c>
      <c r="G47" s="70">
        <f t="shared" si="0"/>
        <v>0</v>
      </c>
      <c r="H47" s="102"/>
      <c r="I47" s="102"/>
      <c r="J47" s="102"/>
      <c r="K47" s="102"/>
    </row>
    <row r="48" spans="1:11" s="69" customFormat="1" ht="32.25" hidden="1" thickBot="1" x14ac:dyDescent="0.3">
      <c r="A48" s="12">
        <v>36</v>
      </c>
      <c r="B48" s="41" t="s">
        <v>32</v>
      </c>
      <c r="C48" s="67" t="s">
        <v>160</v>
      </c>
      <c r="D48" s="68" t="s">
        <v>144</v>
      </c>
      <c r="E48" s="65"/>
      <c r="F48" s="66">
        <v>8478</v>
      </c>
      <c r="G48" s="70">
        <f t="shared" si="0"/>
        <v>0</v>
      </c>
      <c r="H48" s="102"/>
      <c r="I48" s="102"/>
      <c r="J48" s="102"/>
      <c r="K48" s="102"/>
    </row>
    <row r="49" spans="1:11" s="69" customFormat="1" ht="32.25" hidden="1" thickBot="1" x14ac:dyDescent="0.3">
      <c r="A49" s="12">
        <v>37</v>
      </c>
      <c r="B49" s="40" t="s">
        <v>33</v>
      </c>
      <c r="C49" s="67" t="s">
        <v>161</v>
      </c>
      <c r="D49" s="71" t="s">
        <v>144</v>
      </c>
      <c r="E49" s="72"/>
      <c r="F49" s="73">
        <v>9571</v>
      </c>
      <c r="G49" s="70">
        <f t="shared" si="0"/>
        <v>0</v>
      </c>
      <c r="H49" s="102"/>
      <c r="I49" s="102"/>
      <c r="J49" s="102"/>
      <c r="K49" s="102"/>
    </row>
    <row r="50" spans="1:11" s="69" customFormat="1" ht="32.25" hidden="1" thickBot="1" x14ac:dyDescent="0.3">
      <c r="A50" s="13">
        <v>38</v>
      </c>
      <c r="B50" s="41" t="s">
        <v>34</v>
      </c>
      <c r="C50" s="67" t="s">
        <v>162</v>
      </c>
      <c r="D50" s="68" t="s">
        <v>144</v>
      </c>
      <c r="E50" s="65"/>
      <c r="F50" s="66">
        <v>11986</v>
      </c>
      <c r="G50" s="70">
        <f t="shared" si="0"/>
        <v>0</v>
      </c>
      <c r="H50" s="102"/>
      <c r="I50" s="102"/>
      <c r="J50" s="102"/>
      <c r="K50" s="102"/>
    </row>
    <row r="51" spans="1:11" s="69" customFormat="1" ht="32.25" hidden="1" thickBot="1" x14ac:dyDescent="0.3">
      <c r="A51" s="12">
        <v>39</v>
      </c>
      <c r="B51" s="40" t="s">
        <v>35</v>
      </c>
      <c r="C51" s="67" t="s">
        <v>163</v>
      </c>
      <c r="D51" s="68" t="s">
        <v>144</v>
      </c>
      <c r="E51" s="65"/>
      <c r="F51" s="66">
        <v>13743</v>
      </c>
      <c r="G51" s="70">
        <f t="shared" si="0"/>
        <v>0</v>
      </c>
      <c r="H51" s="102"/>
      <c r="I51" s="102"/>
      <c r="J51" s="102"/>
      <c r="K51" s="102"/>
    </row>
    <row r="52" spans="1:11" s="69" customFormat="1" ht="32.25" hidden="1" thickBot="1" x14ac:dyDescent="0.3">
      <c r="A52" s="12">
        <v>40</v>
      </c>
      <c r="B52" s="41" t="s">
        <v>36</v>
      </c>
      <c r="C52" s="67" t="s">
        <v>164</v>
      </c>
      <c r="D52" s="71" t="s">
        <v>144</v>
      </c>
      <c r="E52" s="72"/>
      <c r="F52" s="73">
        <v>15717</v>
      </c>
      <c r="G52" s="70">
        <f t="shared" si="0"/>
        <v>0</v>
      </c>
      <c r="H52" s="102"/>
      <c r="I52" s="102"/>
      <c r="J52" s="102"/>
      <c r="K52" s="102"/>
    </row>
    <row r="53" spans="1:11" s="69" customFormat="1" ht="32.25" hidden="1" thickBot="1" x14ac:dyDescent="0.3">
      <c r="A53" s="13">
        <v>41</v>
      </c>
      <c r="B53" s="40" t="s">
        <v>37</v>
      </c>
      <c r="C53" s="67" t="s">
        <v>165</v>
      </c>
      <c r="D53" s="68" t="s">
        <v>144</v>
      </c>
      <c r="E53" s="65"/>
      <c r="F53" s="66">
        <v>17524</v>
      </c>
      <c r="G53" s="70">
        <f t="shared" si="0"/>
        <v>0</v>
      </c>
      <c r="H53" s="102"/>
      <c r="I53" s="102"/>
      <c r="J53" s="102"/>
      <c r="K53" s="102"/>
    </row>
    <row r="54" spans="1:11" s="69" customFormat="1" ht="32.25" hidden="1" thickBot="1" x14ac:dyDescent="0.3">
      <c r="A54" s="12">
        <v>42</v>
      </c>
      <c r="B54" s="41" t="s">
        <v>38</v>
      </c>
      <c r="C54" s="67" t="s">
        <v>166</v>
      </c>
      <c r="D54" s="68" t="s">
        <v>144</v>
      </c>
      <c r="E54" s="65"/>
      <c r="F54" s="66">
        <v>17612</v>
      </c>
      <c r="G54" s="70">
        <f t="shared" si="0"/>
        <v>0</v>
      </c>
      <c r="H54" s="102"/>
      <c r="I54" s="102"/>
      <c r="J54" s="102"/>
      <c r="K54" s="102"/>
    </row>
    <row r="55" spans="1:11" s="69" customFormat="1" ht="32.25" hidden="1" thickBot="1" x14ac:dyDescent="0.3">
      <c r="A55" s="12">
        <v>43</v>
      </c>
      <c r="B55" s="40" t="s">
        <v>39</v>
      </c>
      <c r="C55" s="67" t="s">
        <v>167</v>
      </c>
      <c r="D55" s="68" t="s">
        <v>144</v>
      </c>
      <c r="E55" s="65"/>
      <c r="F55" s="66">
        <v>14016</v>
      </c>
      <c r="G55" s="70">
        <f t="shared" si="0"/>
        <v>0</v>
      </c>
      <c r="H55" s="102"/>
      <c r="I55" s="102"/>
      <c r="J55" s="102"/>
      <c r="K55" s="102"/>
    </row>
    <row r="56" spans="1:11" s="69" customFormat="1" ht="32.25" hidden="1" thickBot="1" x14ac:dyDescent="0.3">
      <c r="A56" s="13">
        <v>44</v>
      </c>
      <c r="B56" s="41" t="s">
        <v>40</v>
      </c>
      <c r="C56" s="67" t="s">
        <v>168</v>
      </c>
      <c r="D56" s="68" t="s">
        <v>144</v>
      </c>
      <c r="E56" s="65"/>
      <c r="F56" s="66">
        <v>15421</v>
      </c>
      <c r="G56" s="70">
        <f t="shared" si="0"/>
        <v>0</v>
      </c>
      <c r="H56" s="102"/>
      <c r="I56" s="102"/>
      <c r="J56" s="102"/>
      <c r="K56" s="102"/>
    </row>
    <row r="57" spans="1:11" s="69" customFormat="1" ht="32.25" hidden="1" thickBot="1" x14ac:dyDescent="0.3">
      <c r="A57" s="12">
        <v>45</v>
      </c>
      <c r="B57" s="40" t="s">
        <v>41</v>
      </c>
      <c r="C57" s="67" t="s">
        <v>169</v>
      </c>
      <c r="D57" s="71" t="s">
        <v>144</v>
      </c>
      <c r="E57" s="72"/>
      <c r="F57" s="73">
        <v>16514</v>
      </c>
      <c r="G57" s="70">
        <f t="shared" si="0"/>
        <v>0</v>
      </c>
      <c r="H57" s="102"/>
      <c r="I57" s="102"/>
      <c r="J57" s="102"/>
      <c r="K57" s="102"/>
    </row>
    <row r="58" spans="1:11" s="69" customFormat="1" ht="32.25" hidden="1" thickBot="1" x14ac:dyDescent="0.3">
      <c r="A58" s="12">
        <v>46</v>
      </c>
      <c r="B58" s="41" t="s">
        <v>42</v>
      </c>
      <c r="C58" s="67" t="s">
        <v>170</v>
      </c>
      <c r="D58" s="68" t="s">
        <v>144</v>
      </c>
      <c r="E58" s="65"/>
      <c r="F58" s="66">
        <v>18929</v>
      </c>
      <c r="G58" s="70">
        <f t="shared" si="0"/>
        <v>0</v>
      </c>
      <c r="H58" s="102"/>
      <c r="I58" s="102"/>
      <c r="J58" s="102"/>
      <c r="K58" s="102"/>
    </row>
    <row r="59" spans="1:11" s="69" customFormat="1" ht="32.25" hidden="1" thickBot="1" x14ac:dyDescent="0.3">
      <c r="A59" s="13">
        <v>47</v>
      </c>
      <c r="B59" s="40" t="s">
        <v>43</v>
      </c>
      <c r="C59" s="67" t="s">
        <v>171</v>
      </c>
      <c r="D59" s="68" t="s">
        <v>144</v>
      </c>
      <c r="E59" s="65"/>
      <c r="F59" s="66">
        <v>20687</v>
      </c>
      <c r="G59" s="70">
        <f t="shared" si="0"/>
        <v>0</v>
      </c>
      <c r="H59" s="102"/>
      <c r="I59" s="102"/>
      <c r="J59" s="102"/>
      <c r="K59" s="102"/>
    </row>
    <row r="60" spans="1:11" s="69" customFormat="1" ht="32.25" hidden="1" thickBot="1" x14ac:dyDescent="0.3">
      <c r="A60" s="12">
        <v>48</v>
      </c>
      <c r="B60" s="41" t="s">
        <v>44</v>
      </c>
      <c r="C60" s="67" t="s">
        <v>172</v>
      </c>
      <c r="D60" s="71" t="s">
        <v>144</v>
      </c>
      <c r="E60" s="72"/>
      <c r="F60" s="73">
        <v>22660</v>
      </c>
      <c r="G60" s="70">
        <f t="shared" si="0"/>
        <v>0</v>
      </c>
      <c r="H60" s="102"/>
      <c r="I60" s="102"/>
      <c r="J60" s="102"/>
      <c r="K60" s="102"/>
    </row>
    <row r="61" spans="1:11" s="69" customFormat="1" ht="32.25" hidden="1" thickBot="1" x14ac:dyDescent="0.3">
      <c r="A61" s="12">
        <v>49</v>
      </c>
      <c r="B61" s="40" t="s">
        <v>45</v>
      </c>
      <c r="C61" s="67" t="s">
        <v>173</v>
      </c>
      <c r="D61" s="68" t="s">
        <v>144</v>
      </c>
      <c r="E61" s="65"/>
      <c r="F61" s="66">
        <v>24468</v>
      </c>
      <c r="G61" s="70">
        <f t="shared" si="0"/>
        <v>0</v>
      </c>
      <c r="H61" s="102"/>
      <c r="I61" s="102"/>
      <c r="J61" s="102"/>
      <c r="K61" s="102"/>
    </row>
    <row r="62" spans="1:11" s="69" customFormat="1" ht="32.25" hidden="1" thickBot="1" x14ac:dyDescent="0.3">
      <c r="A62" s="13">
        <v>50</v>
      </c>
      <c r="B62" s="41" t="s">
        <v>46</v>
      </c>
      <c r="C62" s="67" t="s">
        <v>174</v>
      </c>
      <c r="D62" s="68" t="s">
        <v>144</v>
      </c>
      <c r="E62" s="65"/>
      <c r="F62" s="66">
        <v>24555</v>
      </c>
      <c r="G62" s="70">
        <f t="shared" si="0"/>
        <v>0</v>
      </c>
      <c r="H62" s="102"/>
      <c r="I62" s="102"/>
      <c r="J62" s="102"/>
      <c r="K62" s="102"/>
    </row>
    <row r="63" spans="1:11" s="4" customFormat="1" ht="16.5" hidden="1" thickBot="1" x14ac:dyDescent="0.3">
      <c r="A63" s="12">
        <v>51</v>
      </c>
      <c r="B63" s="40" t="s">
        <v>47</v>
      </c>
      <c r="C63" s="48" t="s">
        <v>198</v>
      </c>
      <c r="D63" s="45" t="s">
        <v>200</v>
      </c>
      <c r="E63" s="27"/>
      <c r="F63" s="36">
        <v>2524</v>
      </c>
      <c r="G63" s="55">
        <f t="shared" si="0"/>
        <v>0</v>
      </c>
      <c r="H63" s="101"/>
      <c r="I63" s="101"/>
      <c r="J63" s="101"/>
      <c r="K63" s="101"/>
    </row>
    <row r="64" spans="1:11" s="4" customFormat="1" ht="32.25" hidden="1" thickBot="1" x14ac:dyDescent="0.3">
      <c r="A64" s="12">
        <v>52</v>
      </c>
      <c r="B64" s="40" t="s">
        <v>326</v>
      </c>
      <c r="C64" s="48" t="s">
        <v>328</v>
      </c>
      <c r="D64" s="45" t="s">
        <v>200</v>
      </c>
      <c r="E64" s="27"/>
      <c r="F64" s="36">
        <v>1768</v>
      </c>
      <c r="G64" s="55">
        <f t="shared" ref="G64" si="3">E64*F64</f>
        <v>0</v>
      </c>
      <c r="H64" s="101"/>
      <c r="I64" s="101"/>
      <c r="J64" s="101"/>
      <c r="K64" s="101"/>
    </row>
    <row r="65" spans="1:11" s="4" customFormat="1" ht="16.5" hidden="1" thickBot="1" x14ac:dyDescent="0.3">
      <c r="A65" s="13">
        <v>53</v>
      </c>
      <c r="B65" s="41" t="s">
        <v>48</v>
      </c>
      <c r="C65" s="48" t="s">
        <v>199</v>
      </c>
      <c r="D65" s="44" t="s">
        <v>200</v>
      </c>
      <c r="E65" s="19"/>
      <c r="F65" s="32">
        <v>4529</v>
      </c>
      <c r="G65" s="55">
        <f t="shared" si="0"/>
        <v>0</v>
      </c>
      <c r="H65" s="101"/>
      <c r="I65" s="101"/>
      <c r="J65" s="101"/>
      <c r="K65" s="101"/>
    </row>
    <row r="66" spans="1:11" s="4" customFormat="1" ht="32.25" hidden="1" thickBot="1" x14ac:dyDescent="0.3">
      <c r="A66" s="12">
        <v>54</v>
      </c>
      <c r="B66" s="41" t="s">
        <v>327</v>
      </c>
      <c r="C66" s="48" t="s">
        <v>329</v>
      </c>
      <c r="D66" s="44" t="s">
        <v>200</v>
      </c>
      <c r="E66" s="19"/>
      <c r="F66" s="32">
        <v>3046</v>
      </c>
      <c r="G66" s="55">
        <f t="shared" ref="G66" si="4">E66*F66</f>
        <v>0</v>
      </c>
      <c r="H66" s="101"/>
      <c r="I66" s="101"/>
      <c r="J66" s="101"/>
      <c r="K66" s="101"/>
    </row>
    <row r="67" spans="1:11" s="4" customFormat="1" ht="16.5" hidden="1" thickBot="1" x14ac:dyDescent="0.3">
      <c r="A67" s="12">
        <v>55</v>
      </c>
      <c r="B67" s="42" t="s">
        <v>49</v>
      </c>
      <c r="C67" s="49" t="s">
        <v>107</v>
      </c>
      <c r="D67" s="45" t="s">
        <v>64</v>
      </c>
      <c r="E67" s="27"/>
      <c r="F67" s="36">
        <v>187819</v>
      </c>
      <c r="G67" s="56">
        <f>E67*F67</f>
        <v>0</v>
      </c>
      <c r="H67" s="101"/>
      <c r="I67" s="101"/>
      <c r="J67" s="101"/>
      <c r="K67" s="101"/>
    </row>
    <row r="68" spans="1:11" s="4" customFormat="1" ht="16.5" thickBot="1" x14ac:dyDescent="0.3">
      <c r="A68" s="113" t="s">
        <v>84</v>
      </c>
      <c r="B68" s="114"/>
      <c r="C68" s="127"/>
      <c r="D68" s="114"/>
      <c r="E68" s="114"/>
      <c r="F68" s="115"/>
      <c r="G68" s="54">
        <f>SUM(G32:G67)</f>
        <v>851773.54</v>
      </c>
      <c r="H68" s="105">
        <f>45.3*G68/100</f>
        <v>385853.41361999995</v>
      </c>
      <c r="I68" s="105">
        <v>0</v>
      </c>
      <c r="J68" s="105">
        <f>54.7*G68/100</f>
        <v>465920.12638000003</v>
      </c>
      <c r="K68" s="101">
        <f>SUM(H68:J68)</f>
        <v>851773.54</v>
      </c>
    </row>
    <row r="69" spans="1:11" s="4" customFormat="1" ht="19.5" thickBot="1" x14ac:dyDescent="0.3">
      <c r="A69" s="123" t="s">
        <v>124</v>
      </c>
      <c r="B69" s="124"/>
      <c r="C69" s="124"/>
      <c r="D69" s="124"/>
      <c r="E69" s="124"/>
      <c r="F69" s="124"/>
      <c r="G69" s="128"/>
      <c r="H69" s="101"/>
      <c r="I69" s="101"/>
      <c r="J69" s="101"/>
      <c r="K69" s="101"/>
    </row>
    <row r="70" spans="1:11" s="4" customFormat="1" ht="16.5" hidden="1" thickBot="1" x14ac:dyDescent="0.3">
      <c r="A70" s="13">
        <v>56</v>
      </c>
      <c r="B70" s="40" t="s">
        <v>106</v>
      </c>
      <c r="C70" s="46" t="s">
        <v>122</v>
      </c>
      <c r="D70" s="43" t="s">
        <v>64</v>
      </c>
      <c r="E70" s="79"/>
      <c r="F70" s="31">
        <v>2665728</v>
      </c>
      <c r="G70" s="33">
        <f>E70*F70</f>
        <v>0</v>
      </c>
      <c r="H70" s="101">
        <f>34.2*G70/100</f>
        <v>0</v>
      </c>
      <c r="I70" s="101">
        <v>0</v>
      </c>
      <c r="J70" s="101">
        <f>65.8*G70/100</f>
        <v>0</v>
      </c>
      <c r="K70" s="101"/>
    </row>
    <row r="71" spans="1:11" s="4" customFormat="1" ht="16.5" hidden="1" thickBot="1" x14ac:dyDescent="0.3">
      <c r="A71" s="12">
        <v>57</v>
      </c>
      <c r="B71" s="41" t="s">
        <v>109</v>
      </c>
      <c r="C71" s="48" t="s">
        <v>123</v>
      </c>
      <c r="D71" s="44" t="s">
        <v>64</v>
      </c>
      <c r="E71" s="19"/>
      <c r="F71" s="32">
        <v>3154914</v>
      </c>
      <c r="G71" s="55">
        <f>E71*F71</f>
        <v>0</v>
      </c>
      <c r="H71" s="101">
        <f>41.1*G71/100</f>
        <v>0</v>
      </c>
      <c r="I71" s="101">
        <v>0</v>
      </c>
      <c r="J71" s="101">
        <f>58.9*G71/100</f>
        <v>0</v>
      </c>
      <c r="K71" s="101"/>
    </row>
    <row r="72" spans="1:11" s="4" customFormat="1" ht="16.5" hidden="1" thickBot="1" x14ac:dyDescent="0.3">
      <c r="A72" s="84">
        <v>58</v>
      </c>
      <c r="B72" s="85" t="s">
        <v>110</v>
      </c>
      <c r="C72" s="86" t="s">
        <v>182</v>
      </c>
      <c r="D72" s="87" t="s">
        <v>184</v>
      </c>
      <c r="E72" s="88"/>
      <c r="F72" s="83">
        <v>1642060</v>
      </c>
      <c r="G72" s="89">
        <f>E72*F72</f>
        <v>0</v>
      </c>
      <c r="H72" s="101">
        <v>0</v>
      </c>
      <c r="I72" s="101">
        <v>0</v>
      </c>
      <c r="J72" s="101">
        <f>G72</f>
        <v>0</v>
      </c>
      <c r="K72" s="101"/>
    </row>
    <row r="73" spans="1:11" s="4" customFormat="1" ht="16.5" hidden="1" thickBot="1" x14ac:dyDescent="0.3">
      <c r="A73" s="90">
        <v>59</v>
      </c>
      <c r="B73" s="91" t="s">
        <v>111</v>
      </c>
      <c r="C73" s="92" t="s">
        <v>183</v>
      </c>
      <c r="D73" s="93" t="s">
        <v>184</v>
      </c>
      <c r="E73" s="94"/>
      <c r="F73" s="95">
        <v>1669606</v>
      </c>
      <c r="G73" s="89">
        <f>E73*F73</f>
        <v>0</v>
      </c>
      <c r="H73" s="101">
        <v>0</v>
      </c>
      <c r="I73" s="101">
        <v>0</v>
      </c>
      <c r="J73" s="101">
        <f>G73</f>
        <v>0</v>
      </c>
      <c r="K73" s="101"/>
    </row>
    <row r="74" spans="1:11" s="4" customFormat="1" ht="16.5" hidden="1" thickBot="1" x14ac:dyDescent="0.3">
      <c r="A74" s="129" t="s">
        <v>132</v>
      </c>
      <c r="B74" s="130"/>
      <c r="C74" s="130"/>
      <c r="D74" s="130"/>
      <c r="E74" s="130"/>
      <c r="F74" s="131"/>
      <c r="G74" s="96">
        <f>SUM(G70:G73)</f>
        <v>0</v>
      </c>
      <c r="H74" s="105">
        <f>SUM(H70:H73)</f>
        <v>0</v>
      </c>
      <c r="I74" s="105">
        <f t="shared" ref="I74:J74" si="5">SUM(I70:I73)</f>
        <v>0</v>
      </c>
      <c r="J74" s="105">
        <f t="shared" si="5"/>
        <v>0</v>
      </c>
      <c r="K74" s="101">
        <f>SUM(H74:J74)</f>
        <v>0</v>
      </c>
    </row>
    <row r="75" spans="1:11" s="4" customFormat="1" ht="19.5" thickBot="1" x14ac:dyDescent="0.3">
      <c r="A75" s="132" t="s">
        <v>66</v>
      </c>
      <c r="B75" s="133"/>
      <c r="C75" s="133"/>
      <c r="D75" s="133"/>
      <c r="E75" s="133"/>
      <c r="F75" s="133"/>
      <c r="G75" s="134"/>
      <c r="H75" s="101"/>
      <c r="I75" s="101"/>
      <c r="J75" s="101"/>
      <c r="K75" s="101"/>
    </row>
    <row r="76" spans="1:11" s="4" customFormat="1" x14ac:dyDescent="0.25">
      <c r="A76" s="84">
        <v>60</v>
      </c>
      <c r="B76" s="85" t="s">
        <v>115</v>
      </c>
      <c r="C76" s="97" t="s">
        <v>185</v>
      </c>
      <c r="D76" s="87" t="s">
        <v>60</v>
      </c>
      <c r="E76" s="88">
        <v>1</v>
      </c>
      <c r="F76" s="83">
        <v>438595</v>
      </c>
      <c r="G76" s="98">
        <f>E76*F76</f>
        <v>438595</v>
      </c>
      <c r="H76" s="101"/>
      <c r="I76" s="101"/>
      <c r="J76" s="101"/>
      <c r="K76" s="101"/>
    </row>
    <row r="77" spans="1:11" s="4" customFormat="1" hidden="1" x14ac:dyDescent="0.25">
      <c r="A77" s="84">
        <v>61</v>
      </c>
      <c r="B77" s="85" t="s">
        <v>116</v>
      </c>
      <c r="C77" s="86" t="s">
        <v>186</v>
      </c>
      <c r="D77" s="87" t="s">
        <v>60</v>
      </c>
      <c r="E77" s="88"/>
      <c r="F77" s="83">
        <v>438595</v>
      </c>
      <c r="G77" s="89">
        <f t="shared" ref="G77:G94" si="6">E77*F77</f>
        <v>0</v>
      </c>
      <c r="H77" s="101"/>
      <c r="I77" s="101"/>
      <c r="J77" s="101"/>
      <c r="K77" s="101"/>
    </row>
    <row r="78" spans="1:11" s="4" customFormat="1" hidden="1" x14ac:dyDescent="0.25">
      <c r="A78" s="84">
        <v>62</v>
      </c>
      <c r="B78" s="85" t="s">
        <v>117</v>
      </c>
      <c r="C78" s="86" t="s">
        <v>187</v>
      </c>
      <c r="D78" s="87" t="s">
        <v>60</v>
      </c>
      <c r="E78" s="88"/>
      <c r="F78" s="83">
        <v>438595</v>
      </c>
      <c r="G78" s="89">
        <f t="shared" si="6"/>
        <v>0</v>
      </c>
      <c r="H78" s="101"/>
      <c r="I78" s="101"/>
      <c r="J78" s="101"/>
      <c r="K78" s="101"/>
    </row>
    <row r="79" spans="1:11" s="4" customFormat="1" hidden="1" x14ac:dyDescent="0.25">
      <c r="A79" s="84">
        <v>63</v>
      </c>
      <c r="B79" s="85" t="s">
        <v>206</v>
      </c>
      <c r="C79" s="86" t="s">
        <v>188</v>
      </c>
      <c r="D79" s="87" t="s">
        <v>60</v>
      </c>
      <c r="E79" s="88"/>
      <c r="F79" s="83">
        <v>469070</v>
      </c>
      <c r="G79" s="89">
        <f t="shared" si="6"/>
        <v>0</v>
      </c>
      <c r="H79" s="101"/>
      <c r="I79" s="101"/>
      <c r="J79" s="101"/>
      <c r="K79" s="101"/>
    </row>
    <row r="80" spans="1:11" s="4" customFormat="1" hidden="1" x14ac:dyDescent="0.25">
      <c r="A80" s="84">
        <v>64</v>
      </c>
      <c r="B80" s="85" t="s">
        <v>207</v>
      </c>
      <c r="C80" s="86" t="s">
        <v>189</v>
      </c>
      <c r="D80" s="87" t="s">
        <v>60</v>
      </c>
      <c r="E80" s="88"/>
      <c r="F80" s="83">
        <v>538958</v>
      </c>
      <c r="G80" s="89">
        <f t="shared" si="6"/>
        <v>0</v>
      </c>
      <c r="H80" s="101"/>
      <c r="I80" s="101"/>
      <c r="J80" s="101"/>
      <c r="K80" s="101"/>
    </row>
    <row r="81" spans="1:11" s="4" customFormat="1" ht="16.5" thickBot="1" x14ac:dyDescent="0.3">
      <c r="A81" s="147" t="s">
        <v>317</v>
      </c>
      <c r="B81" s="148"/>
      <c r="C81" s="148"/>
      <c r="D81" s="148"/>
      <c r="E81" s="148"/>
      <c r="F81" s="149"/>
      <c r="G81" s="89">
        <f>SUM(G76:G80)</f>
        <v>438595</v>
      </c>
      <c r="H81" s="101">
        <f>4.2*G81/100</f>
        <v>18420.990000000002</v>
      </c>
      <c r="I81" s="101">
        <f>56.8*G81/100</f>
        <v>249121.96</v>
      </c>
      <c r="J81" s="101">
        <f>39*G81/100</f>
        <v>171052.05</v>
      </c>
      <c r="K81" s="101"/>
    </row>
    <row r="82" spans="1:11" s="4" customFormat="1" ht="16.5" hidden="1" thickBot="1" x14ac:dyDescent="0.3">
      <c r="A82" s="84">
        <v>65</v>
      </c>
      <c r="B82" s="85" t="s">
        <v>208</v>
      </c>
      <c r="C82" s="86" t="s">
        <v>190</v>
      </c>
      <c r="D82" s="87" t="s">
        <v>60</v>
      </c>
      <c r="E82" s="88"/>
      <c r="F82" s="83">
        <v>521633</v>
      </c>
      <c r="G82" s="89">
        <f t="shared" si="6"/>
        <v>0</v>
      </c>
      <c r="H82" s="101"/>
      <c r="I82" s="101"/>
      <c r="J82" s="101"/>
      <c r="K82" s="101"/>
    </row>
    <row r="83" spans="1:11" s="4" customFormat="1" ht="16.5" hidden="1" thickBot="1" x14ac:dyDescent="0.3">
      <c r="A83" s="84">
        <v>66</v>
      </c>
      <c r="B83" s="85" t="s">
        <v>209</v>
      </c>
      <c r="C83" s="86" t="s">
        <v>191</v>
      </c>
      <c r="D83" s="87" t="s">
        <v>60</v>
      </c>
      <c r="E83" s="88"/>
      <c r="F83" s="83">
        <v>532566</v>
      </c>
      <c r="G83" s="89">
        <f t="shared" si="6"/>
        <v>0</v>
      </c>
      <c r="H83" s="101"/>
      <c r="I83" s="101"/>
      <c r="J83" s="101"/>
      <c r="K83" s="101"/>
    </row>
    <row r="84" spans="1:11" s="4" customFormat="1" ht="16.5" hidden="1" thickBot="1" x14ac:dyDescent="0.3">
      <c r="A84" s="84">
        <v>67</v>
      </c>
      <c r="B84" s="85" t="s">
        <v>210</v>
      </c>
      <c r="C84" s="86" t="s">
        <v>127</v>
      </c>
      <c r="D84" s="87" t="s">
        <v>60</v>
      </c>
      <c r="E84" s="88"/>
      <c r="F84" s="83">
        <v>817210</v>
      </c>
      <c r="G84" s="89">
        <f t="shared" si="6"/>
        <v>0</v>
      </c>
      <c r="H84" s="101"/>
      <c r="I84" s="101"/>
      <c r="J84" s="101"/>
      <c r="K84" s="101"/>
    </row>
    <row r="85" spans="1:11" s="4" customFormat="1" ht="16.5" hidden="1" thickBot="1" x14ac:dyDescent="0.3">
      <c r="A85" s="84">
        <v>68</v>
      </c>
      <c r="B85" s="85" t="s">
        <v>211</v>
      </c>
      <c r="C85" s="86" t="s">
        <v>126</v>
      </c>
      <c r="D85" s="87" t="s">
        <v>60</v>
      </c>
      <c r="E85" s="88"/>
      <c r="F85" s="83">
        <v>924262</v>
      </c>
      <c r="G85" s="89">
        <f t="shared" si="6"/>
        <v>0</v>
      </c>
      <c r="H85" s="101"/>
      <c r="I85" s="101"/>
      <c r="J85" s="101"/>
      <c r="K85" s="101"/>
    </row>
    <row r="86" spans="1:11" s="4" customFormat="1" ht="16.5" hidden="1" thickBot="1" x14ac:dyDescent="0.3">
      <c r="A86" s="84">
        <v>69</v>
      </c>
      <c r="B86" s="85" t="s">
        <v>212</v>
      </c>
      <c r="C86" s="86" t="s">
        <v>67</v>
      </c>
      <c r="D86" s="87" t="s">
        <v>60</v>
      </c>
      <c r="E86" s="88"/>
      <c r="F86" s="83">
        <v>1096411</v>
      </c>
      <c r="G86" s="89">
        <f t="shared" si="6"/>
        <v>0</v>
      </c>
      <c r="H86" s="101"/>
      <c r="I86" s="101"/>
      <c r="J86" s="101"/>
      <c r="K86" s="101"/>
    </row>
    <row r="87" spans="1:11" s="4" customFormat="1" ht="16.5" hidden="1" thickBot="1" x14ac:dyDescent="0.3">
      <c r="A87" s="84">
        <v>70</v>
      </c>
      <c r="B87" s="85" t="s">
        <v>213</v>
      </c>
      <c r="C87" s="86" t="s">
        <v>68</v>
      </c>
      <c r="D87" s="87" t="s">
        <v>60</v>
      </c>
      <c r="E87" s="88"/>
      <c r="F87" s="83">
        <v>1133388</v>
      </c>
      <c r="G87" s="89">
        <f t="shared" si="6"/>
        <v>0</v>
      </c>
      <c r="H87" s="101"/>
      <c r="I87" s="101"/>
      <c r="J87" s="101"/>
      <c r="K87" s="101"/>
    </row>
    <row r="88" spans="1:11" s="4" customFormat="1" ht="16.5" hidden="1" thickBot="1" x14ac:dyDescent="0.3">
      <c r="A88" s="84">
        <v>71</v>
      </c>
      <c r="B88" s="85" t="s">
        <v>214</v>
      </c>
      <c r="C88" s="86" t="s">
        <v>69</v>
      </c>
      <c r="D88" s="93" t="s">
        <v>60</v>
      </c>
      <c r="E88" s="94"/>
      <c r="F88" s="95">
        <v>1385322</v>
      </c>
      <c r="G88" s="89">
        <f t="shared" si="6"/>
        <v>0</v>
      </c>
      <c r="H88" s="101"/>
      <c r="I88" s="101"/>
      <c r="J88" s="101"/>
      <c r="K88" s="101"/>
    </row>
    <row r="89" spans="1:11" s="4" customFormat="1" ht="16.5" hidden="1" thickBot="1" x14ac:dyDescent="0.3">
      <c r="A89" s="84">
        <v>72</v>
      </c>
      <c r="B89" s="85" t="s">
        <v>215</v>
      </c>
      <c r="C89" s="86" t="s">
        <v>128</v>
      </c>
      <c r="D89" s="93" t="s">
        <v>60</v>
      </c>
      <c r="E89" s="94"/>
      <c r="F89" s="95">
        <v>2177690</v>
      </c>
      <c r="G89" s="89">
        <f t="shared" si="6"/>
        <v>0</v>
      </c>
      <c r="H89" s="101"/>
      <c r="I89" s="101"/>
      <c r="J89" s="101"/>
      <c r="K89" s="101"/>
    </row>
    <row r="90" spans="1:11" s="4" customFormat="1" ht="16.5" hidden="1" thickBot="1" x14ac:dyDescent="0.3">
      <c r="A90" s="84">
        <v>73</v>
      </c>
      <c r="B90" s="85" t="s">
        <v>216</v>
      </c>
      <c r="C90" s="86" t="s">
        <v>192</v>
      </c>
      <c r="D90" s="93" t="s">
        <v>60</v>
      </c>
      <c r="E90" s="94"/>
      <c r="F90" s="95">
        <v>2623356</v>
      </c>
      <c r="G90" s="89">
        <f t="shared" si="6"/>
        <v>0</v>
      </c>
      <c r="H90" s="101"/>
      <c r="I90" s="101"/>
      <c r="J90" s="101"/>
      <c r="K90" s="101"/>
    </row>
    <row r="91" spans="1:11" s="4" customFormat="1" ht="16.5" hidden="1" thickBot="1" x14ac:dyDescent="0.3">
      <c r="A91" s="84">
        <v>74</v>
      </c>
      <c r="B91" s="40" t="s">
        <v>217</v>
      </c>
      <c r="C91" s="47" t="s">
        <v>129</v>
      </c>
      <c r="D91" s="44" t="s">
        <v>60</v>
      </c>
      <c r="E91" s="19"/>
      <c r="F91" s="32">
        <v>2723143</v>
      </c>
      <c r="G91" s="34">
        <f t="shared" si="6"/>
        <v>0</v>
      </c>
      <c r="H91" s="101"/>
      <c r="I91" s="101"/>
      <c r="J91" s="101"/>
      <c r="K91" s="101"/>
    </row>
    <row r="92" spans="1:11" s="4" customFormat="1" ht="16.5" hidden="1" thickBot="1" x14ac:dyDescent="0.3">
      <c r="A92" s="84">
        <v>75</v>
      </c>
      <c r="B92" s="40" t="s">
        <v>218</v>
      </c>
      <c r="C92" s="47" t="s">
        <v>130</v>
      </c>
      <c r="D92" s="44" t="s">
        <v>60</v>
      </c>
      <c r="E92" s="19"/>
      <c r="F92" s="32">
        <v>3084991</v>
      </c>
      <c r="G92" s="34">
        <f t="shared" si="6"/>
        <v>0</v>
      </c>
      <c r="H92" s="101"/>
      <c r="I92" s="101"/>
      <c r="J92" s="101"/>
      <c r="K92" s="101"/>
    </row>
    <row r="93" spans="1:11" s="4" customFormat="1" ht="16.5" hidden="1" thickBot="1" x14ac:dyDescent="0.3">
      <c r="A93" s="84">
        <v>76</v>
      </c>
      <c r="B93" s="40" t="s">
        <v>219</v>
      </c>
      <c r="C93" s="47" t="s">
        <v>131</v>
      </c>
      <c r="D93" s="44" t="s">
        <v>60</v>
      </c>
      <c r="E93" s="19"/>
      <c r="F93" s="32">
        <v>3266159</v>
      </c>
      <c r="G93" s="34">
        <f t="shared" si="6"/>
        <v>0</v>
      </c>
      <c r="H93" s="101"/>
      <c r="I93" s="101"/>
      <c r="J93" s="101"/>
      <c r="K93" s="101"/>
    </row>
    <row r="94" spans="1:11" s="4" customFormat="1" ht="16.5" hidden="1" thickBot="1" x14ac:dyDescent="0.3">
      <c r="A94" s="84">
        <v>77</v>
      </c>
      <c r="B94" s="40" t="s">
        <v>220</v>
      </c>
      <c r="C94" s="47" t="s">
        <v>193</v>
      </c>
      <c r="D94" s="44" t="s">
        <v>60</v>
      </c>
      <c r="E94" s="19"/>
      <c r="F94" s="32">
        <v>5210857</v>
      </c>
      <c r="G94" s="34">
        <f t="shared" si="6"/>
        <v>0</v>
      </c>
      <c r="H94" s="101"/>
      <c r="I94" s="101"/>
      <c r="J94" s="101"/>
      <c r="K94" s="101"/>
    </row>
    <row r="95" spans="1:11" s="4" customFormat="1" ht="16.5" hidden="1" thickBot="1" x14ac:dyDescent="0.3">
      <c r="A95" s="144" t="s">
        <v>318</v>
      </c>
      <c r="B95" s="150"/>
      <c r="C95" s="150"/>
      <c r="D95" s="150"/>
      <c r="E95" s="150"/>
      <c r="F95" s="151"/>
      <c r="G95" s="34">
        <f>SUM(G82:G94)</f>
        <v>0</v>
      </c>
      <c r="H95" s="101">
        <f>3.6*G95/100</f>
        <v>0</v>
      </c>
      <c r="I95" s="101">
        <f>74.5*G95/100</f>
        <v>0</v>
      </c>
      <c r="J95" s="101">
        <f>21.9*G95/100</f>
        <v>0</v>
      </c>
      <c r="K95" s="101"/>
    </row>
    <row r="96" spans="1:11" s="4" customFormat="1" ht="16.5" hidden="1" thickBot="1" x14ac:dyDescent="0.3">
      <c r="A96" s="13">
        <v>78</v>
      </c>
      <c r="B96" s="41" t="s">
        <v>221</v>
      </c>
      <c r="C96" s="47" t="s">
        <v>70</v>
      </c>
      <c r="D96" s="44" t="s">
        <v>60</v>
      </c>
      <c r="E96" s="19"/>
      <c r="F96" s="32">
        <v>125496</v>
      </c>
      <c r="G96" s="34">
        <f t="shared" si="0"/>
        <v>0</v>
      </c>
      <c r="H96" s="101"/>
      <c r="I96" s="101"/>
      <c r="J96" s="101"/>
      <c r="K96" s="101"/>
    </row>
    <row r="97" spans="1:11" s="4" customFormat="1" ht="16.5" hidden="1" thickBot="1" x14ac:dyDescent="0.3">
      <c r="A97" s="13">
        <v>79</v>
      </c>
      <c r="B97" s="41" t="s">
        <v>222</v>
      </c>
      <c r="C97" s="47" t="s">
        <v>71</v>
      </c>
      <c r="D97" s="44" t="s">
        <v>60</v>
      </c>
      <c r="E97" s="19"/>
      <c r="F97" s="32">
        <v>199483</v>
      </c>
      <c r="G97" s="34">
        <f t="shared" si="0"/>
        <v>0</v>
      </c>
      <c r="H97" s="101"/>
      <c r="I97" s="101"/>
      <c r="J97" s="101"/>
      <c r="K97" s="101"/>
    </row>
    <row r="98" spans="1:11" s="4" customFormat="1" ht="16.5" hidden="1" thickBot="1" x14ac:dyDescent="0.3">
      <c r="A98" s="13">
        <v>80</v>
      </c>
      <c r="B98" s="41" t="s">
        <v>223</v>
      </c>
      <c r="C98" s="47" t="s">
        <v>72</v>
      </c>
      <c r="D98" s="44" t="s">
        <v>60</v>
      </c>
      <c r="E98" s="19"/>
      <c r="F98" s="32">
        <v>215048</v>
      </c>
      <c r="G98" s="34">
        <f t="shared" si="0"/>
        <v>0</v>
      </c>
      <c r="H98" s="101"/>
      <c r="I98" s="101"/>
      <c r="J98" s="101"/>
      <c r="K98" s="101"/>
    </row>
    <row r="99" spans="1:11" s="4" customFormat="1" ht="16.5" hidden="1" thickBot="1" x14ac:dyDescent="0.3">
      <c r="A99" s="13">
        <v>81</v>
      </c>
      <c r="B99" s="41" t="s">
        <v>224</v>
      </c>
      <c r="C99" s="47" t="s">
        <v>73</v>
      </c>
      <c r="D99" s="44" t="s">
        <v>60</v>
      </c>
      <c r="E99" s="19"/>
      <c r="F99" s="32">
        <v>263095</v>
      </c>
      <c r="G99" s="34">
        <f t="shared" si="0"/>
        <v>0</v>
      </c>
      <c r="H99" s="101"/>
      <c r="I99" s="101"/>
      <c r="J99" s="101"/>
      <c r="K99" s="101"/>
    </row>
    <row r="100" spans="1:11" s="4" customFormat="1" ht="16.5" hidden="1" thickBot="1" x14ac:dyDescent="0.3">
      <c r="A100" s="13">
        <v>82</v>
      </c>
      <c r="B100" s="41" t="s">
        <v>225</v>
      </c>
      <c r="C100" s="47" t="s">
        <v>74</v>
      </c>
      <c r="D100" s="44" t="s">
        <v>60</v>
      </c>
      <c r="E100" s="19"/>
      <c r="F100" s="32">
        <v>305367</v>
      </c>
      <c r="G100" s="34">
        <f t="shared" si="0"/>
        <v>0</v>
      </c>
      <c r="H100" s="101"/>
      <c r="I100" s="101"/>
      <c r="J100" s="101"/>
      <c r="K100" s="101"/>
    </row>
    <row r="101" spans="1:11" s="4" customFormat="1" ht="16.5" hidden="1" thickBot="1" x14ac:dyDescent="0.3">
      <c r="A101" s="13">
        <v>83</v>
      </c>
      <c r="B101" s="41" t="s">
        <v>226</v>
      </c>
      <c r="C101" s="47" t="s">
        <v>75</v>
      </c>
      <c r="D101" s="44" t="s">
        <v>60</v>
      </c>
      <c r="E101" s="19"/>
      <c r="F101" s="32">
        <v>378040</v>
      </c>
      <c r="G101" s="34">
        <f t="shared" si="0"/>
        <v>0</v>
      </c>
      <c r="H101" s="101"/>
      <c r="I101" s="101"/>
      <c r="J101" s="101"/>
      <c r="K101" s="101"/>
    </row>
    <row r="102" spans="1:11" s="4" customFormat="1" ht="16.5" hidden="1" thickBot="1" x14ac:dyDescent="0.3">
      <c r="A102" s="13">
        <v>84</v>
      </c>
      <c r="B102" s="41" t="s">
        <v>227</v>
      </c>
      <c r="C102" s="47" t="s">
        <v>76</v>
      </c>
      <c r="D102" s="44" t="s">
        <v>60</v>
      </c>
      <c r="E102" s="19"/>
      <c r="F102" s="32">
        <v>527219</v>
      </c>
      <c r="G102" s="34">
        <f t="shared" si="0"/>
        <v>0</v>
      </c>
      <c r="H102" s="101"/>
      <c r="I102" s="101"/>
      <c r="J102" s="101"/>
      <c r="K102" s="101"/>
    </row>
    <row r="103" spans="1:11" s="4" customFormat="1" ht="16.5" hidden="1" thickBot="1" x14ac:dyDescent="0.3">
      <c r="A103" s="13">
        <v>85</v>
      </c>
      <c r="B103" s="41" t="s">
        <v>228</v>
      </c>
      <c r="C103" s="47" t="s">
        <v>77</v>
      </c>
      <c r="D103" s="44" t="s">
        <v>60</v>
      </c>
      <c r="E103" s="19"/>
      <c r="F103" s="32">
        <v>742779</v>
      </c>
      <c r="G103" s="34">
        <f t="shared" si="0"/>
        <v>0</v>
      </c>
      <c r="H103" s="101"/>
      <c r="I103" s="101"/>
      <c r="J103" s="101"/>
      <c r="K103" s="101"/>
    </row>
    <row r="104" spans="1:11" s="4" customFormat="1" ht="16.5" hidden="1" thickBot="1" x14ac:dyDescent="0.3">
      <c r="A104" s="144" t="s">
        <v>319</v>
      </c>
      <c r="B104" s="145"/>
      <c r="C104" s="145"/>
      <c r="D104" s="145"/>
      <c r="E104" s="145"/>
      <c r="F104" s="146"/>
      <c r="G104" s="34">
        <f>SUM(G96:G103)</f>
        <v>0</v>
      </c>
      <c r="H104" s="101">
        <f>0.8*G104/100</f>
        <v>0</v>
      </c>
      <c r="I104" s="101">
        <f>77.3*G104/100</f>
        <v>0</v>
      </c>
      <c r="J104" s="101">
        <f>21.9*G104/100</f>
        <v>0</v>
      </c>
      <c r="K104" s="101"/>
    </row>
    <row r="105" spans="1:11" s="4" customFormat="1" ht="16.5" hidden="1" thickBot="1" x14ac:dyDescent="0.3">
      <c r="A105" s="13">
        <v>86</v>
      </c>
      <c r="B105" s="41" t="s">
        <v>229</v>
      </c>
      <c r="C105" s="48" t="s">
        <v>330</v>
      </c>
      <c r="D105" s="44" t="s">
        <v>60</v>
      </c>
      <c r="E105" s="19"/>
      <c r="F105" s="32">
        <v>5640</v>
      </c>
      <c r="G105" s="55">
        <f t="shared" si="0"/>
        <v>0</v>
      </c>
      <c r="H105" s="101"/>
      <c r="I105" s="101"/>
      <c r="J105" s="101"/>
      <c r="K105" s="101"/>
    </row>
    <row r="106" spans="1:11" s="4" customFormat="1" ht="16.5" hidden="1" thickBot="1" x14ac:dyDescent="0.3">
      <c r="A106" s="13">
        <v>87</v>
      </c>
      <c r="B106" s="41" t="s">
        <v>230</v>
      </c>
      <c r="C106" s="48" t="s">
        <v>201</v>
      </c>
      <c r="D106" s="44" t="s">
        <v>60</v>
      </c>
      <c r="E106" s="19"/>
      <c r="F106" s="32">
        <v>6445</v>
      </c>
      <c r="G106" s="55">
        <f t="shared" si="0"/>
        <v>0</v>
      </c>
      <c r="H106" s="101"/>
      <c r="I106" s="101"/>
      <c r="J106" s="101"/>
      <c r="K106" s="101"/>
    </row>
    <row r="107" spans="1:11" s="4" customFormat="1" ht="16.5" hidden="1" thickBot="1" x14ac:dyDescent="0.3">
      <c r="A107" s="13">
        <v>88</v>
      </c>
      <c r="B107" s="41" t="s">
        <v>231</v>
      </c>
      <c r="C107" s="48" t="s">
        <v>194</v>
      </c>
      <c r="D107" s="44" t="s">
        <v>60</v>
      </c>
      <c r="E107" s="19"/>
      <c r="F107" s="32">
        <v>11144</v>
      </c>
      <c r="G107" s="55">
        <f t="shared" ref="G107" si="7">E107*F107</f>
        <v>0</v>
      </c>
      <c r="H107" s="101"/>
      <c r="I107" s="101"/>
      <c r="J107" s="101"/>
      <c r="K107" s="101"/>
    </row>
    <row r="108" spans="1:11" s="4" customFormat="1" ht="16.5" hidden="1" thickBot="1" x14ac:dyDescent="0.3">
      <c r="A108" s="13">
        <v>89</v>
      </c>
      <c r="B108" s="41" t="s">
        <v>333</v>
      </c>
      <c r="C108" s="48" t="s">
        <v>331</v>
      </c>
      <c r="D108" s="44" t="s">
        <v>60</v>
      </c>
      <c r="E108" s="19"/>
      <c r="F108" s="32">
        <v>17592</v>
      </c>
      <c r="G108" s="55">
        <f t="shared" ref="G108:G109" si="8">E108*F108</f>
        <v>0</v>
      </c>
      <c r="H108" s="101"/>
      <c r="I108" s="101"/>
      <c r="J108" s="101"/>
      <c r="K108" s="101"/>
    </row>
    <row r="109" spans="1:11" s="4" customFormat="1" ht="16.5" hidden="1" thickBot="1" x14ac:dyDescent="0.3">
      <c r="A109" s="13">
        <v>90</v>
      </c>
      <c r="B109" s="41" t="s">
        <v>334</v>
      </c>
      <c r="C109" s="48" t="s">
        <v>332</v>
      </c>
      <c r="D109" s="44" t="s">
        <v>60</v>
      </c>
      <c r="E109" s="19"/>
      <c r="F109" s="32">
        <v>55388</v>
      </c>
      <c r="G109" s="55">
        <f t="shared" si="8"/>
        <v>0</v>
      </c>
      <c r="H109" s="101"/>
      <c r="I109" s="101"/>
      <c r="J109" s="101"/>
      <c r="K109" s="101"/>
    </row>
    <row r="110" spans="1:11" s="4" customFormat="1" ht="16.5" hidden="1" thickBot="1" x14ac:dyDescent="0.3">
      <c r="A110" s="144" t="s">
        <v>320</v>
      </c>
      <c r="B110" s="145"/>
      <c r="C110" s="145"/>
      <c r="D110" s="145"/>
      <c r="E110" s="145"/>
      <c r="F110" s="146"/>
      <c r="G110" s="34">
        <f>SUM(G105:G109)</f>
        <v>0</v>
      </c>
      <c r="H110" s="101">
        <f>63*G110/100</f>
        <v>0</v>
      </c>
      <c r="I110" s="101">
        <v>0</v>
      </c>
      <c r="J110" s="101">
        <f>37*G110/100</f>
        <v>0</v>
      </c>
      <c r="K110" s="101"/>
    </row>
    <row r="111" spans="1:11" s="4" customFormat="1" ht="16.5" hidden="1" thickBot="1" x14ac:dyDescent="0.3">
      <c r="A111" s="13">
        <v>91</v>
      </c>
      <c r="B111" s="41" t="s">
        <v>232</v>
      </c>
      <c r="C111" s="47" t="s">
        <v>195</v>
      </c>
      <c r="D111" s="44" t="s">
        <v>60</v>
      </c>
      <c r="E111" s="19"/>
      <c r="F111" s="32">
        <v>13072</v>
      </c>
      <c r="G111" s="34">
        <f t="shared" si="0"/>
        <v>0</v>
      </c>
      <c r="H111" s="101"/>
      <c r="I111" s="101"/>
      <c r="J111" s="101"/>
      <c r="K111" s="101"/>
    </row>
    <row r="112" spans="1:11" s="4" customFormat="1" ht="16.5" hidden="1" thickBot="1" x14ac:dyDescent="0.3">
      <c r="A112" s="13">
        <v>92</v>
      </c>
      <c r="B112" s="41" t="s">
        <v>233</v>
      </c>
      <c r="C112" s="47" t="s">
        <v>196</v>
      </c>
      <c r="D112" s="44" t="s">
        <v>60</v>
      </c>
      <c r="E112" s="19"/>
      <c r="F112" s="32">
        <v>14897</v>
      </c>
      <c r="G112" s="34">
        <f t="shared" si="0"/>
        <v>0</v>
      </c>
      <c r="H112" s="101"/>
      <c r="I112" s="101"/>
      <c r="J112" s="101"/>
      <c r="K112" s="101"/>
    </row>
    <row r="113" spans="1:11" s="4" customFormat="1" ht="16.5" hidden="1" thickBot="1" x14ac:dyDescent="0.3">
      <c r="A113" s="13">
        <v>93</v>
      </c>
      <c r="B113" s="41" t="s">
        <v>234</v>
      </c>
      <c r="C113" s="47" t="s">
        <v>197</v>
      </c>
      <c r="D113" s="44" t="s">
        <v>60</v>
      </c>
      <c r="E113" s="19"/>
      <c r="F113" s="32">
        <v>15471</v>
      </c>
      <c r="G113" s="34">
        <f t="shared" si="0"/>
        <v>0</v>
      </c>
      <c r="H113" s="101"/>
      <c r="I113" s="101"/>
      <c r="J113" s="101"/>
      <c r="K113" s="101"/>
    </row>
    <row r="114" spans="1:11" s="4" customFormat="1" ht="16.5" hidden="1" thickBot="1" x14ac:dyDescent="0.3">
      <c r="A114" s="144" t="s">
        <v>321</v>
      </c>
      <c r="B114" s="150"/>
      <c r="C114" s="150"/>
      <c r="D114" s="150"/>
      <c r="E114" s="150"/>
      <c r="F114" s="151"/>
      <c r="G114" s="34">
        <f>SUM(G111:G113)</f>
        <v>0</v>
      </c>
      <c r="H114" s="101">
        <f>34*G114/100</f>
        <v>0</v>
      </c>
      <c r="I114" s="101">
        <v>0</v>
      </c>
      <c r="J114" s="101">
        <f>66*G114/100</f>
        <v>0</v>
      </c>
      <c r="K114" s="101"/>
    </row>
    <row r="115" spans="1:11" s="4" customFormat="1" ht="16.5" hidden="1" thickBot="1" x14ac:dyDescent="0.3">
      <c r="A115" s="13">
        <v>94</v>
      </c>
      <c r="B115" s="41" t="s">
        <v>235</v>
      </c>
      <c r="C115" s="47" t="s">
        <v>202</v>
      </c>
      <c r="D115" s="44" t="s">
        <v>108</v>
      </c>
      <c r="E115" s="19"/>
      <c r="F115" s="32">
        <v>19711</v>
      </c>
      <c r="G115" s="34">
        <f t="shared" si="0"/>
        <v>0</v>
      </c>
      <c r="H115" s="101"/>
      <c r="I115" s="101"/>
      <c r="J115" s="101"/>
      <c r="K115" s="101"/>
    </row>
    <row r="116" spans="1:11" s="4" customFormat="1" ht="16.5" hidden="1" thickBot="1" x14ac:dyDescent="0.3">
      <c r="A116" s="13">
        <v>95</v>
      </c>
      <c r="B116" s="41" t="s">
        <v>236</v>
      </c>
      <c r="C116" s="47" t="s">
        <v>203</v>
      </c>
      <c r="D116" s="44" t="s">
        <v>108</v>
      </c>
      <c r="E116" s="19"/>
      <c r="F116" s="32">
        <v>21140</v>
      </c>
      <c r="G116" s="34">
        <f t="shared" si="0"/>
        <v>0</v>
      </c>
      <c r="H116" s="101"/>
      <c r="I116" s="101"/>
      <c r="J116" s="101"/>
      <c r="K116" s="101"/>
    </row>
    <row r="117" spans="1:11" s="4" customFormat="1" ht="16.5" hidden="1" thickBot="1" x14ac:dyDescent="0.3">
      <c r="A117" s="13">
        <v>96</v>
      </c>
      <c r="B117" s="41" t="s">
        <v>237</v>
      </c>
      <c r="C117" s="47" t="s">
        <v>204</v>
      </c>
      <c r="D117" s="44" t="s">
        <v>108</v>
      </c>
      <c r="E117" s="19"/>
      <c r="F117" s="32">
        <v>22125</v>
      </c>
      <c r="G117" s="34">
        <f t="shared" si="0"/>
        <v>0</v>
      </c>
      <c r="H117" s="101"/>
      <c r="I117" s="101"/>
      <c r="J117" s="101"/>
      <c r="K117" s="101"/>
    </row>
    <row r="118" spans="1:11" s="4" customFormat="1" ht="16.5" hidden="1" thickBot="1" x14ac:dyDescent="0.3">
      <c r="A118" s="13">
        <v>97</v>
      </c>
      <c r="B118" s="41" t="s">
        <v>238</v>
      </c>
      <c r="C118" s="47" t="s">
        <v>205</v>
      </c>
      <c r="D118" s="44" t="s">
        <v>108</v>
      </c>
      <c r="E118" s="19"/>
      <c r="F118" s="32">
        <v>22489</v>
      </c>
      <c r="G118" s="34">
        <f t="shared" ref="G118" si="9">E118*F118</f>
        <v>0</v>
      </c>
      <c r="H118" s="101"/>
      <c r="I118" s="101"/>
      <c r="J118" s="101"/>
      <c r="K118" s="101"/>
    </row>
    <row r="119" spans="1:11" s="4" customFormat="1" ht="16.5" hidden="1" thickBot="1" x14ac:dyDescent="0.3">
      <c r="A119" s="13">
        <v>98</v>
      </c>
      <c r="B119" s="41" t="s">
        <v>335</v>
      </c>
      <c r="C119" s="47" t="s">
        <v>336</v>
      </c>
      <c r="D119" s="44" t="s">
        <v>108</v>
      </c>
      <c r="E119" s="19"/>
      <c r="F119" s="32">
        <v>28976</v>
      </c>
      <c r="G119" s="34">
        <f t="shared" si="0"/>
        <v>0</v>
      </c>
      <c r="H119" s="101"/>
      <c r="I119" s="101"/>
      <c r="J119" s="101"/>
      <c r="K119" s="101"/>
    </row>
    <row r="120" spans="1:11" s="4" customFormat="1" ht="16.5" hidden="1" thickBot="1" x14ac:dyDescent="0.3">
      <c r="A120" s="144" t="s">
        <v>322</v>
      </c>
      <c r="B120" s="145"/>
      <c r="C120" s="145"/>
      <c r="D120" s="145"/>
      <c r="E120" s="145"/>
      <c r="F120" s="146"/>
      <c r="G120" s="100">
        <f>SUM(G115:G119)</f>
        <v>0</v>
      </c>
      <c r="H120" s="101">
        <f>12*G120/100</f>
        <v>0</v>
      </c>
      <c r="I120" s="101">
        <v>0</v>
      </c>
      <c r="J120" s="101">
        <f>88*G120/100</f>
        <v>0</v>
      </c>
      <c r="K120" s="101"/>
    </row>
    <row r="121" spans="1:11" s="4" customFormat="1" ht="16.5" hidden="1" thickBot="1" x14ac:dyDescent="0.3">
      <c r="A121" s="13">
        <v>99</v>
      </c>
      <c r="B121" s="41" t="s">
        <v>239</v>
      </c>
      <c r="C121" s="49" t="s">
        <v>112</v>
      </c>
      <c r="D121" s="44" t="s">
        <v>113</v>
      </c>
      <c r="E121" s="19"/>
      <c r="F121" s="32">
        <v>68311</v>
      </c>
      <c r="G121" s="35">
        <f t="shared" si="0"/>
        <v>0</v>
      </c>
      <c r="H121" s="101">
        <f>34*G121/100</f>
        <v>0</v>
      </c>
      <c r="I121" s="101">
        <v>0</v>
      </c>
      <c r="J121" s="101">
        <f>66*G121/100</f>
        <v>0</v>
      </c>
      <c r="K121" s="101"/>
    </row>
    <row r="122" spans="1:11" s="4" customFormat="1" ht="16.5" thickBot="1" x14ac:dyDescent="0.3">
      <c r="A122" s="113" t="s">
        <v>85</v>
      </c>
      <c r="B122" s="114"/>
      <c r="C122" s="114"/>
      <c r="D122" s="114"/>
      <c r="E122" s="114"/>
      <c r="F122" s="115"/>
      <c r="G122" s="28">
        <f>G81+G95+G104+G110+G114+G120+G121</f>
        <v>438595</v>
      </c>
      <c r="H122" s="105">
        <f>SUM(H76:H121)</f>
        <v>18420.990000000002</v>
      </c>
      <c r="I122" s="105">
        <f>SUM(I76:I121)</f>
        <v>249121.96</v>
      </c>
      <c r="J122" s="105">
        <f>SUM(J76:J121)</f>
        <v>171052.05</v>
      </c>
      <c r="K122" s="101">
        <f>SUM(H122:J122)</f>
        <v>438595</v>
      </c>
    </row>
    <row r="123" spans="1:11" s="4" customFormat="1" ht="19.5" thickBot="1" x14ac:dyDescent="0.3">
      <c r="A123" s="123" t="s">
        <v>243</v>
      </c>
      <c r="B123" s="124"/>
      <c r="C123" s="124"/>
      <c r="D123" s="124"/>
      <c r="E123" s="124"/>
      <c r="F123" s="124"/>
      <c r="G123" s="128"/>
      <c r="H123" s="101"/>
      <c r="I123" s="101"/>
      <c r="J123" s="101"/>
      <c r="K123" s="101"/>
    </row>
    <row r="124" spans="1:11" s="4" customFormat="1" hidden="1" x14ac:dyDescent="0.25">
      <c r="A124" s="13">
        <v>100</v>
      </c>
      <c r="B124" s="40" t="s">
        <v>240</v>
      </c>
      <c r="C124" s="46" t="s">
        <v>78</v>
      </c>
      <c r="D124" s="43" t="s">
        <v>81</v>
      </c>
      <c r="E124" s="18"/>
      <c r="F124" s="31">
        <v>475758</v>
      </c>
      <c r="G124" s="33">
        <f t="shared" si="0"/>
        <v>0</v>
      </c>
      <c r="H124" s="101"/>
      <c r="I124" s="101"/>
      <c r="J124" s="101"/>
      <c r="K124" s="101"/>
    </row>
    <row r="125" spans="1:11" s="4" customFormat="1" x14ac:dyDescent="0.25">
      <c r="A125" s="12">
        <v>101</v>
      </c>
      <c r="B125" s="41" t="s">
        <v>241</v>
      </c>
      <c r="C125" s="48" t="s">
        <v>79</v>
      </c>
      <c r="D125" s="44" t="s">
        <v>82</v>
      </c>
      <c r="E125" s="19">
        <v>16</v>
      </c>
      <c r="F125" s="32">
        <v>809</v>
      </c>
      <c r="G125" s="34">
        <f t="shared" si="0"/>
        <v>12944</v>
      </c>
      <c r="H125" s="101"/>
      <c r="I125" s="101"/>
      <c r="J125" s="101"/>
      <c r="K125" s="101"/>
    </row>
    <row r="126" spans="1:11" s="4" customFormat="1" ht="16.5" thickBot="1" x14ac:dyDescent="0.3">
      <c r="A126" s="12">
        <v>102</v>
      </c>
      <c r="B126" s="41" t="s">
        <v>242</v>
      </c>
      <c r="C126" s="48" t="s">
        <v>80</v>
      </c>
      <c r="D126" s="44" t="s">
        <v>82</v>
      </c>
      <c r="E126" s="19">
        <v>6</v>
      </c>
      <c r="F126" s="32">
        <v>796</v>
      </c>
      <c r="G126" s="55">
        <f t="shared" si="0"/>
        <v>4776</v>
      </c>
      <c r="H126" s="101"/>
      <c r="I126" s="101"/>
      <c r="J126" s="101"/>
      <c r="K126" s="101"/>
    </row>
    <row r="127" spans="1:11" s="4" customFormat="1" ht="16.5" hidden="1" thickBot="1" x14ac:dyDescent="0.3">
      <c r="A127" s="13">
        <v>103</v>
      </c>
      <c r="B127" s="40" t="s">
        <v>244</v>
      </c>
      <c r="C127" s="57" t="s">
        <v>245</v>
      </c>
      <c r="D127" s="43" t="s">
        <v>246</v>
      </c>
      <c r="E127" s="80"/>
      <c r="F127" s="31">
        <v>281116</v>
      </c>
      <c r="G127" s="35">
        <f>E127*F127</f>
        <v>0</v>
      </c>
      <c r="H127" s="101"/>
      <c r="I127" s="101"/>
      <c r="J127" s="101"/>
      <c r="K127" s="101"/>
    </row>
    <row r="128" spans="1:11" s="4" customFormat="1" ht="16.5" thickBot="1" x14ac:dyDescent="0.3">
      <c r="A128" s="113" t="s">
        <v>247</v>
      </c>
      <c r="B128" s="114"/>
      <c r="C128" s="114"/>
      <c r="D128" s="114"/>
      <c r="E128" s="114"/>
      <c r="F128" s="115"/>
      <c r="G128" s="28">
        <f>SUM(G124:G127)</f>
        <v>17720</v>
      </c>
      <c r="H128" s="105">
        <v>0</v>
      </c>
      <c r="I128" s="105">
        <v>0</v>
      </c>
      <c r="J128" s="105">
        <f>G128</f>
        <v>17720</v>
      </c>
      <c r="K128" s="101">
        <f>SUM(H128:J128)</f>
        <v>17720</v>
      </c>
    </row>
    <row r="129" spans="1:11" s="4" customFormat="1" ht="19.5" thickBot="1" x14ac:dyDescent="0.3">
      <c r="A129" s="123" t="s">
        <v>86</v>
      </c>
      <c r="B129" s="124"/>
      <c r="C129" s="124"/>
      <c r="D129" s="124"/>
      <c r="E129" s="124"/>
      <c r="F129" s="124"/>
      <c r="G129" s="128"/>
      <c r="H129" s="101"/>
      <c r="I129" s="101"/>
      <c r="J129" s="101"/>
      <c r="K129" s="101"/>
    </row>
    <row r="130" spans="1:11" s="4" customFormat="1" ht="16.5" hidden="1" thickBot="1" x14ac:dyDescent="0.3">
      <c r="A130" s="13">
        <v>104</v>
      </c>
      <c r="B130" s="40" t="s">
        <v>253</v>
      </c>
      <c r="C130" s="46" t="s">
        <v>88</v>
      </c>
      <c r="D130" s="43" t="s">
        <v>53</v>
      </c>
      <c r="E130" s="18"/>
      <c r="F130" s="31">
        <v>2435</v>
      </c>
      <c r="G130" s="33">
        <f t="shared" si="0"/>
        <v>0</v>
      </c>
      <c r="H130" s="101"/>
      <c r="I130" s="101"/>
      <c r="J130" s="101"/>
      <c r="K130" s="101"/>
    </row>
    <row r="131" spans="1:11" s="4" customFormat="1" ht="32.25" hidden="1" thickBot="1" x14ac:dyDescent="0.3">
      <c r="A131" s="12">
        <v>105</v>
      </c>
      <c r="B131" s="41" t="s">
        <v>254</v>
      </c>
      <c r="C131" s="48" t="s">
        <v>89</v>
      </c>
      <c r="D131" s="43" t="s">
        <v>53</v>
      </c>
      <c r="E131" s="19"/>
      <c r="F131" s="32">
        <v>6236</v>
      </c>
      <c r="G131" s="34">
        <f t="shared" si="0"/>
        <v>0</v>
      </c>
      <c r="H131" s="101"/>
      <c r="I131" s="101"/>
      <c r="J131" s="101"/>
      <c r="K131" s="101"/>
    </row>
    <row r="132" spans="1:11" s="4" customFormat="1" ht="32.25" hidden="1" thickBot="1" x14ac:dyDescent="0.3">
      <c r="A132" s="13">
        <v>106</v>
      </c>
      <c r="B132" s="41" t="s">
        <v>255</v>
      </c>
      <c r="C132" s="48" t="s">
        <v>99</v>
      </c>
      <c r="D132" s="43" t="s">
        <v>53</v>
      </c>
      <c r="E132" s="19"/>
      <c r="F132" s="32">
        <v>9201</v>
      </c>
      <c r="G132" s="34">
        <f t="shared" si="0"/>
        <v>0</v>
      </c>
      <c r="H132" s="101"/>
      <c r="I132" s="101"/>
      <c r="J132" s="101"/>
      <c r="K132" s="101"/>
    </row>
    <row r="133" spans="1:11" s="4" customFormat="1" ht="16.5" hidden="1" thickBot="1" x14ac:dyDescent="0.3">
      <c r="A133" s="12">
        <v>107</v>
      </c>
      <c r="B133" s="41" t="s">
        <v>256</v>
      </c>
      <c r="C133" s="48" t="s">
        <v>90</v>
      </c>
      <c r="D133" s="43" t="s">
        <v>53</v>
      </c>
      <c r="E133" s="19"/>
      <c r="F133" s="32">
        <v>4091</v>
      </c>
      <c r="G133" s="34">
        <f t="shared" si="0"/>
        <v>0</v>
      </c>
      <c r="H133" s="101"/>
      <c r="I133" s="101"/>
      <c r="J133" s="101"/>
      <c r="K133" s="101"/>
    </row>
    <row r="134" spans="1:11" s="4" customFormat="1" ht="32.25" hidden="1" thickBot="1" x14ac:dyDescent="0.3">
      <c r="A134" s="13">
        <v>108</v>
      </c>
      <c r="B134" s="41" t="s">
        <v>257</v>
      </c>
      <c r="C134" s="48" t="s">
        <v>91</v>
      </c>
      <c r="D134" s="43" t="s">
        <v>53</v>
      </c>
      <c r="E134" s="19"/>
      <c r="F134" s="32">
        <v>8038</v>
      </c>
      <c r="G134" s="34">
        <f t="shared" si="0"/>
        <v>0</v>
      </c>
      <c r="H134" s="101"/>
      <c r="I134" s="101"/>
      <c r="J134" s="101"/>
      <c r="K134" s="101"/>
    </row>
    <row r="135" spans="1:11" s="4" customFormat="1" ht="32.25" hidden="1" thickBot="1" x14ac:dyDescent="0.3">
      <c r="A135" s="12">
        <v>109</v>
      </c>
      <c r="B135" s="41" t="s">
        <v>258</v>
      </c>
      <c r="C135" s="48" t="s">
        <v>100</v>
      </c>
      <c r="D135" s="43" t="s">
        <v>53</v>
      </c>
      <c r="E135" s="19"/>
      <c r="F135" s="32">
        <v>12268</v>
      </c>
      <c r="G135" s="34">
        <f t="shared" si="0"/>
        <v>0</v>
      </c>
      <c r="H135" s="101"/>
      <c r="I135" s="101"/>
      <c r="J135" s="101"/>
      <c r="K135" s="101"/>
    </row>
    <row r="136" spans="1:11" s="4" customFormat="1" ht="16.5" hidden="1" thickBot="1" x14ac:dyDescent="0.3">
      <c r="A136" s="13">
        <v>110</v>
      </c>
      <c r="B136" s="41" t="s">
        <v>259</v>
      </c>
      <c r="C136" s="48" t="s">
        <v>92</v>
      </c>
      <c r="D136" s="43" t="s">
        <v>53</v>
      </c>
      <c r="E136" s="19"/>
      <c r="F136" s="32">
        <v>1550</v>
      </c>
      <c r="G136" s="34">
        <f t="shared" si="0"/>
        <v>0</v>
      </c>
      <c r="H136" s="101"/>
      <c r="I136" s="101"/>
      <c r="J136" s="101"/>
      <c r="K136" s="101"/>
    </row>
    <row r="137" spans="1:11" s="4" customFormat="1" ht="16.5" hidden="1" thickBot="1" x14ac:dyDescent="0.3">
      <c r="A137" s="12">
        <v>111</v>
      </c>
      <c r="B137" s="41" t="s">
        <v>260</v>
      </c>
      <c r="C137" s="48" t="s">
        <v>248</v>
      </c>
      <c r="D137" s="43" t="s">
        <v>200</v>
      </c>
      <c r="E137" s="19"/>
      <c r="F137" s="32">
        <v>453</v>
      </c>
      <c r="G137" s="34">
        <f t="shared" si="0"/>
        <v>0</v>
      </c>
      <c r="H137" s="101"/>
      <c r="I137" s="101"/>
      <c r="J137" s="101"/>
      <c r="K137" s="101"/>
    </row>
    <row r="138" spans="1:11" s="4" customFormat="1" ht="16.5" hidden="1" thickBot="1" x14ac:dyDescent="0.3">
      <c r="A138" s="13">
        <v>112</v>
      </c>
      <c r="B138" s="41" t="s">
        <v>261</v>
      </c>
      <c r="C138" s="48" t="s">
        <v>249</v>
      </c>
      <c r="D138" s="43" t="s">
        <v>200</v>
      </c>
      <c r="E138" s="19"/>
      <c r="F138" s="32">
        <v>736</v>
      </c>
      <c r="G138" s="34">
        <f t="shared" si="0"/>
        <v>0</v>
      </c>
      <c r="H138" s="101"/>
      <c r="I138" s="101"/>
      <c r="J138" s="101"/>
      <c r="K138" s="101"/>
    </row>
    <row r="139" spans="1:11" s="4" customFormat="1" ht="16.5" hidden="1" thickBot="1" x14ac:dyDescent="0.3">
      <c r="A139" s="12">
        <v>113</v>
      </c>
      <c r="B139" s="41" t="s">
        <v>262</v>
      </c>
      <c r="C139" s="48" t="s">
        <v>93</v>
      </c>
      <c r="D139" s="43" t="s">
        <v>53</v>
      </c>
      <c r="E139" s="19"/>
      <c r="F139" s="32">
        <v>2013</v>
      </c>
      <c r="G139" s="34">
        <f t="shared" si="0"/>
        <v>0</v>
      </c>
      <c r="H139" s="101"/>
      <c r="I139" s="101"/>
      <c r="J139" s="101"/>
      <c r="K139" s="101"/>
    </row>
    <row r="140" spans="1:11" s="4" customFormat="1" ht="16.5" hidden="1" thickBot="1" x14ac:dyDescent="0.3">
      <c r="A140" s="13">
        <v>114</v>
      </c>
      <c r="B140" s="41" t="s">
        <v>263</v>
      </c>
      <c r="C140" s="48" t="s">
        <v>94</v>
      </c>
      <c r="D140" s="44" t="s">
        <v>60</v>
      </c>
      <c r="E140" s="19"/>
      <c r="F140" s="32">
        <v>36759</v>
      </c>
      <c r="G140" s="34">
        <f t="shared" si="0"/>
        <v>0</v>
      </c>
      <c r="H140" s="101"/>
      <c r="I140" s="101"/>
      <c r="J140" s="101"/>
      <c r="K140" s="101"/>
    </row>
    <row r="141" spans="1:11" s="4" customFormat="1" ht="16.5" hidden="1" thickBot="1" x14ac:dyDescent="0.3">
      <c r="A141" s="12">
        <v>115</v>
      </c>
      <c r="B141" s="41" t="s">
        <v>264</v>
      </c>
      <c r="C141" s="48" t="s">
        <v>95</v>
      </c>
      <c r="D141" s="44" t="s">
        <v>60</v>
      </c>
      <c r="E141" s="19"/>
      <c r="F141" s="32">
        <v>54694</v>
      </c>
      <c r="G141" s="34">
        <f t="shared" si="0"/>
        <v>0</v>
      </c>
      <c r="H141" s="101"/>
      <c r="I141" s="101"/>
      <c r="J141" s="101"/>
      <c r="K141" s="101"/>
    </row>
    <row r="142" spans="1:11" s="4" customFormat="1" ht="16.5" hidden="1" thickBot="1" x14ac:dyDescent="0.3">
      <c r="A142" s="13">
        <v>116</v>
      </c>
      <c r="B142" s="41" t="s">
        <v>265</v>
      </c>
      <c r="C142" s="48" t="s">
        <v>96</v>
      </c>
      <c r="D142" s="44" t="s">
        <v>60</v>
      </c>
      <c r="E142" s="19"/>
      <c r="F142" s="32">
        <v>25613</v>
      </c>
      <c r="G142" s="34">
        <f t="shared" si="0"/>
        <v>0</v>
      </c>
      <c r="H142" s="101"/>
      <c r="I142" s="101"/>
      <c r="J142" s="101"/>
      <c r="K142" s="101"/>
    </row>
    <row r="143" spans="1:11" s="4" customFormat="1" ht="16.5" hidden="1" thickBot="1" x14ac:dyDescent="0.3">
      <c r="A143" s="12">
        <v>117</v>
      </c>
      <c r="B143" s="41" t="s">
        <v>266</v>
      </c>
      <c r="C143" s="48" t="s">
        <v>97</v>
      </c>
      <c r="D143" s="44" t="s">
        <v>60</v>
      </c>
      <c r="E143" s="19"/>
      <c r="F143" s="32">
        <v>5421</v>
      </c>
      <c r="G143" s="34">
        <f t="shared" si="0"/>
        <v>0</v>
      </c>
      <c r="H143" s="101"/>
      <c r="I143" s="101"/>
      <c r="J143" s="101"/>
      <c r="K143" s="101"/>
    </row>
    <row r="144" spans="1:11" s="4" customFormat="1" ht="16.5" hidden="1" thickBot="1" x14ac:dyDescent="0.3">
      <c r="A144" s="13">
        <v>118</v>
      </c>
      <c r="B144" s="41" t="s">
        <v>267</v>
      </c>
      <c r="C144" s="48" t="s">
        <v>98</v>
      </c>
      <c r="D144" s="44" t="s">
        <v>60</v>
      </c>
      <c r="E144" s="19"/>
      <c r="F144" s="32">
        <v>1935</v>
      </c>
      <c r="G144" s="55">
        <f t="shared" si="0"/>
        <v>0</v>
      </c>
      <c r="H144" s="101"/>
      <c r="I144" s="101"/>
      <c r="J144" s="101"/>
      <c r="K144" s="101"/>
    </row>
    <row r="145" spans="1:11" s="4" customFormat="1" ht="16.5" hidden="1" thickBot="1" x14ac:dyDescent="0.3">
      <c r="A145" s="12">
        <v>119</v>
      </c>
      <c r="B145" s="41" t="s">
        <v>268</v>
      </c>
      <c r="C145" s="47" t="s">
        <v>114</v>
      </c>
      <c r="D145" s="44" t="s">
        <v>108</v>
      </c>
      <c r="E145" s="19"/>
      <c r="F145" s="32">
        <v>3945</v>
      </c>
      <c r="G145" s="34">
        <f>E145*F145</f>
        <v>0</v>
      </c>
      <c r="H145" s="101"/>
      <c r="I145" s="101"/>
      <c r="J145" s="101"/>
      <c r="K145" s="101"/>
    </row>
    <row r="146" spans="1:11" s="4" customFormat="1" ht="16.5" hidden="1" thickBot="1" x14ac:dyDescent="0.3">
      <c r="A146" s="13">
        <v>120</v>
      </c>
      <c r="B146" s="41" t="s">
        <v>269</v>
      </c>
      <c r="C146" s="48" t="s">
        <v>118</v>
      </c>
      <c r="D146" s="44" t="s">
        <v>60</v>
      </c>
      <c r="E146" s="19"/>
      <c r="F146" s="32">
        <v>5086</v>
      </c>
      <c r="G146" s="34">
        <f>E146*F146</f>
        <v>0</v>
      </c>
      <c r="H146" s="101"/>
      <c r="I146" s="101"/>
      <c r="J146" s="101"/>
      <c r="K146" s="101"/>
    </row>
    <row r="147" spans="1:11" s="4" customFormat="1" ht="16.5" hidden="1" thickBot="1" x14ac:dyDescent="0.3">
      <c r="A147" s="12">
        <v>121</v>
      </c>
      <c r="B147" s="41" t="s">
        <v>270</v>
      </c>
      <c r="C147" s="49" t="s">
        <v>119</v>
      </c>
      <c r="D147" s="44" t="s">
        <v>113</v>
      </c>
      <c r="E147" s="19"/>
      <c r="F147" s="32">
        <v>15366</v>
      </c>
      <c r="G147" s="35">
        <f>E147*F147</f>
        <v>0</v>
      </c>
      <c r="H147" s="101"/>
      <c r="I147" s="101"/>
      <c r="J147" s="101"/>
      <c r="K147" s="101"/>
    </row>
    <row r="148" spans="1:11" s="4" customFormat="1" ht="16.5" hidden="1" thickBot="1" x14ac:dyDescent="0.3">
      <c r="A148" s="113" t="s">
        <v>87</v>
      </c>
      <c r="B148" s="114"/>
      <c r="C148" s="114"/>
      <c r="D148" s="114"/>
      <c r="E148" s="114"/>
      <c r="F148" s="115"/>
      <c r="G148" s="30">
        <f>SUM(G130:G147)</f>
        <v>0</v>
      </c>
      <c r="H148" s="105">
        <v>0</v>
      </c>
      <c r="I148" s="105">
        <v>0</v>
      </c>
      <c r="J148" s="105">
        <f>G148</f>
        <v>0</v>
      </c>
      <c r="K148" s="101">
        <f>SUM(H148:J148)</f>
        <v>0</v>
      </c>
    </row>
    <row r="149" spans="1:11" s="4" customFormat="1" ht="19.5" thickBot="1" x14ac:dyDescent="0.3">
      <c r="A149" s="123" t="s">
        <v>271</v>
      </c>
      <c r="B149" s="124"/>
      <c r="C149" s="124"/>
      <c r="D149" s="124"/>
      <c r="E149" s="124"/>
      <c r="F149" s="124"/>
      <c r="G149" s="128"/>
      <c r="H149" s="101"/>
      <c r="I149" s="101"/>
      <c r="J149" s="101"/>
      <c r="K149" s="101"/>
    </row>
    <row r="150" spans="1:11" s="4" customFormat="1" x14ac:dyDescent="0.25">
      <c r="A150" s="13">
        <v>122</v>
      </c>
      <c r="B150" s="40" t="s">
        <v>281</v>
      </c>
      <c r="C150" s="46" t="s">
        <v>297</v>
      </c>
      <c r="D150" s="43" t="s">
        <v>274</v>
      </c>
      <c r="E150" s="18">
        <v>3</v>
      </c>
      <c r="F150" s="31">
        <v>23146.93</v>
      </c>
      <c r="G150" s="33">
        <f t="shared" ref="G150:G165" si="10">E150*F150</f>
        <v>69440.790000000008</v>
      </c>
      <c r="H150" s="101"/>
      <c r="I150" s="101"/>
      <c r="J150" s="101"/>
      <c r="K150" s="101"/>
    </row>
    <row r="151" spans="1:11" s="4" customFormat="1" x14ac:dyDescent="0.25">
      <c r="A151" s="12">
        <v>123</v>
      </c>
      <c r="B151" s="41" t="s">
        <v>282</v>
      </c>
      <c r="C151" s="48" t="s">
        <v>298</v>
      </c>
      <c r="D151" s="43" t="s">
        <v>274</v>
      </c>
      <c r="E151" s="19">
        <v>1</v>
      </c>
      <c r="F151" s="32">
        <v>34212.29</v>
      </c>
      <c r="G151" s="34">
        <f t="shared" si="10"/>
        <v>34212.29</v>
      </c>
      <c r="H151" s="101"/>
      <c r="I151" s="101"/>
      <c r="J151" s="101"/>
      <c r="K151" s="101"/>
    </row>
    <row r="152" spans="1:11" s="4" customFormat="1" hidden="1" x14ac:dyDescent="0.25">
      <c r="A152" s="13">
        <v>124</v>
      </c>
      <c r="B152" s="41" t="s">
        <v>283</v>
      </c>
      <c r="C152" s="48" t="s">
        <v>299</v>
      </c>
      <c r="D152" s="43" t="s">
        <v>275</v>
      </c>
      <c r="E152" s="19"/>
      <c r="F152" s="32">
        <v>23146.93</v>
      </c>
      <c r="G152" s="34">
        <f t="shared" si="10"/>
        <v>0</v>
      </c>
      <c r="H152" s="101"/>
      <c r="I152" s="101"/>
      <c r="J152" s="101"/>
      <c r="K152" s="101"/>
    </row>
    <row r="153" spans="1:11" s="4" customFormat="1" hidden="1" x14ac:dyDescent="0.25">
      <c r="A153" s="12">
        <v>125</v>
      </c>
      <c r="B153" s="41" t="s">
        <v>284</v>
      </c>
      <c r="C153" s="48" t="s">
        <v>300</v>
      </c>
      <c r="D153" s="43" t="s">
        <v>275</v>
      </c>
      <c r="E153" s="19"/>
      <c r="F153" s="32">
        <v>34212.29</v>
      </c>
      <c r="G153" s="34">
        <f t="shared" si="10"/>
        <v>0</v>
      </c>
      <c r="H153" s="101"/>
      <c r="I153" s="101"/>
      <c r="J153" s="101"/>
      <c r="K153" s="101"/>
    </row>
    <row r="154" spans="1:11" s="4" customFormat="1" hidden="1" x14ac:dyDescent="0.25">
      <c r="A154" s="13">
        <v>126</v>
      </c>
      <c r="B154" s="41" t="s">
        <v>285</v>
      </c>
      <c r="C154" s="48" t="s">
        <v>301</v>
      </c>
      <c r="D154" s="43" t="s">
        <v>275</v>
      </c>
      <c r="E154" s="19"/>
      <c r="F154" s="32">
        <v>41965.58</v>
      </c>
      <c r="G154" s="34">
        <f t="shared" si="10"/>
        <v>0</v>
      </c>
      <c r="H154" s="101"/>
      <c r="I154" s="101"/>
      <c r="J154" s="101"/>
      <c r="K154" s="101"/>
    </row>
    <row r="155" spans="1:11" s="4" customFormat="1" hidden="1" x14ac:dyDescent="0.25">
      <c r="A155" s="12">
        <v>127</v>
      </c>
      <c r="B155" s="41" t="s">
        <v>286</v>
      </c>
      <c r="C155" s="48" t="s">
        <v>302</v>
      </c>
      <c r="D155" s="43" t="s">
        <v>275</v>
      </c>
      <c r="E155" s="19"/>
      <c r="F155" s="32">
        <v>41659.33</v>
      </c>
      <c r="G155" s="34">
        <f t="shared" si="10"/>
        <v>0</v>
      </c>
      <c r="H155" s="101"/>
      <c r="I155" s="101"/>
      <c r="J155" s="101"/>
      <c r="K155" s="101"/>
    </row>
    <row r="156" spans="1:11" s="4" customFormat="1" hidden="1" x14ac:dyDescent="0.25">
      <c r="A156" s="13">
        <v>128</v>
      </c>
      <c r="B156" s="41" t="s">
        <v>287</v>
      </c>
      <c r="C156" s="48" t="s">
        <v>303</v>
      </c>
      <c r="D156" s="43" t="s">
        <v>275</v>
      </c>
      <c r="E156" s="19"/>
      <c r="F156" s="32">
        <v>66144.84</v>
      </c>
      <c r="G156" s="34">
        <f t="shared" si="10"/>
        <v>0</v>
      </c>
      <c r="H156" s="101"/>
      <c r="I156" s="101"/>
      <c r="J156" s="101"/>
      <c r="K156" s="101"/>
    </row>
    <row r="157" spans="1:11" s="4" customFormat="1" x14ac:dyDescent="0.25">
      <c r="A157" s="12">
        <v>129</v>
      </c>
      <c r="B157" s="41" t="s">
        <v>288</v>
      </c>
      <c r="C157" s="48" t="s">
        <v>304</v>
      </c>
      <c r="D157" s="43" t="s">
        <v>274</v>
      </c>
      <c r="E157" s="19">
        <v>1</v>
      </c>
      <c r="F157" s="32">
        <v>17743.29</v>
      </c>
      <c r="G157" s="34">
        <f t="shared" si="10"/>
        <v>17743.29</v>
      </c>
      <c r="H157" s="101"/>
      <c r="I157" s="101"/>
      <c r="J157" s="101"/>
      <c r="K157" s="101"/>
    </row>
    <row r="158" spans="1:11" s="4" customFormat="1" hidden="1" x14ac:dyDescent="0.25">
      <c r="A158" s="13">
        <v>130</v>
      </c>
      <c r="B158" s="41" t="s">
        <v>289</v>
      </c>
      <c r="C158" s="48" t="s">
        <v>305</v>
      </c>
      <c r="D158" s="43" t="s">
        <v>274</v>
      </c>
      <c r="E158" s="19"/>
      <c r="F158" s="32">
        <v>55918.25</v>
      </c>
      <c r="G158" s="34">
        <f>F158*E158</f>
        <v>0</v>
      </c>
      <c r="H158" s="101"/>
      <c r="I158" s="101"/>
      <c r="J158" s="101"/>
      <c r="K158" s="101"/>
    </row>
    <row r="159" spans="1:11" s="4" customFormat="1" hidden="1" x14ac:dyDescent="0.25">
      <c r="A159" s="12">
        <v>131</v>
      </c>
      <c r="B159" s="41" t="s">
        <v>290</v>
      </c>
      <c r="C159" s="48" t="s">
        <v>306</v>
      </c>
      <c r="D159" s="43" t="s">
        <v>184</v>
      </c>
      <c r="E159" s="19"/>
      <c r="F159" s="32">
        <v>353790.47</v>
      </c>
      <c r="G159" s="34">
        <f t="shared" si="10"/>
        <v>0</v>
      </c>
      <c r="H159" s="101"/>
      <c r="I159" s="101"/>
      <c r="J159" s="101"/>
      <c r="K159" s="101"/>
    </row>
    <row r="160" spans="1:11" s="4" customFormat="1" ht="31.5" x14ac:dyDescent="0.25">
      <c r="A160" s="13">
        <v>132</v>
      </c>
      <c r="B160" s="41" t="s">
        <v>291</v>
      </c>
      <c r="C160" s="48" t="s">
        <v>279</v>
      </c>
      <c r="D160" s="43" t="s">
        <v>278</v>
      </c>
      <c r="E160" s="19">
        <v>1.1399999999999999</v>
      </c>
      <c r="F160" s="32">
        <v>31432.25</v>
      </c>
      <c r="G160" s="34">
        <f>F160*E160</f>
        <v>35832.764999999999</v>
      </c>
      <c r="H160" s="101"/>
      <c r="I160" s="101"/>
      <c r="J160" s="101"/>
      <c r="K160" s="101"/>
    </row>
    <row r="161" spans="1:11" s="4" customFormat="1" ht="31.5" x14ac:dyDescent="0.25">
      <c r="A161" s="12">
        <v>133</v>
      </c>
      <c r="B161" s="41" t="s">
        <v>307</v>
      </c>
      <c r="C161" s="48" t="s">
        <v>280</v>
      </c>
      <c r="D161" s="43" t="s">
        <v>278</v>
      </c>
      <c r="E161" s="19">
        <v>1.1100000000000001</v>
      </c>
      <c r="F161" s="32">
        <v>45405.97</v>
      </c>
      <c r="G161" s="34">
        <f>F161*E161</f>
        <v>50400.626700000008</v>
      </c>
      <c r="H161" s="101"/>
      <c r="I161" s="101"/>
      <c r="J161" s="101"/>
      <c r="K161" s="101"/>
    </row>
    <row r="162" spans="1:11" s="4" customFormat="1" hidden="1" x14ac:dyDescent="0.25">
      <c r="A162" s="13">
        <v>134</v>
      </c>
      <c r="B162" s="41" t="s">
        <v>308</v>
      </c>
      <c r="C162" s="48" t="s">
        <v>309</v>
      </c>
      <c r="D162" s="43" t="s">
        <v>310</v>
      </c>
      <c r="E162" s="19"/>
      <c r="F162" s="32">
        <v>5084.92</v>
      </c>
      <c r="G162" s="34">
        <f t="shared" si="10"/>
        <v>0</v>
      </c>
      <c r="H162" s="101"/>
      <c r="I162" s="101"/>
      <c r="J162" s="101"/>
      <c r="K162" s="101"/>
    </row>
    <row r="163" spans="1:11" s="4" customFormat="1" ht="31.5" x14ac:dyDescent="0.25">
      <c r="A163" s="12">
        <v>135</v>
      </c>
      <c r="B163" s="41" t="s">
        <v>311</v>
      </c>
      <c r="C163" s="48" t="s">
        <v>272</v>
      </c>
      <c r="D163" s="43" t="s">
        <v>274</v>
      </c>
      <c r="E163" s="19">
        <v>3</v>
      </c>
      <c r="F163" s="32">
        <v>13851.91</v>
      </c>
      <c r="G163" s="34">
        <f>F163*E163</f>
        <v>41555.729999999996</v>
      </c>
      <c r="H163" s="101"/>
      <c r="I163" s="101"/>
      <c r="J163" s="101"/>
      <c r="K163" s="101"/>
    </row>
    <row r="164" spans="1:11" s="4" customFormat="1" ht="32.25" thickBot="1" x14ac:dyDescent="0.3">
      <c r="A164" s="13">
        <v>136</v>
      </c>
      <c r="B164" s="41" t="s">
        <v>312</v>
      </c>
      <c r="C164" s="48" t="s">
        <v>273</v>
      </c>
      <c r="D164" s="43" t="s">
        <v>276</v>
      </c>
      <c r="E164" s="19">
        <v>0.56999999999999995</v>
      </c>
      <c r="F164" s="32">
        <v>21899.63</v>
      </c>
      <c r="G164" s="34">
        <f>F164*E164</f>
        <v>12482.7891</v>
      </c>
      <c r="H164" s="101"/>
      <c r="I164" s="101"/>
      <c r="J164" s="101"/>
      <c r="K164" s="101"/>
    </row>
    <row r="165" spans="1:11" s="4" customFormat="1" ht="16.5" hidden="1" thickBot="1" x14ac:dyDescent="0.3">
      <c r="A165" s="12">
        <v>137</v>
      </c>
      <c r="B165" s="41" t="s">
        <v>313</v>
      </c>
      <c r="C165" s="48" t="s">
        <v>277</v>
      </c>
      <c r="D165" s="43" t="s">
        <v>274</v>
      </c>
      <c r="E165" s="19"/>
      <c r="F165" s="32">
        <v>10378.11</v>
      </c>
      <c r="G165" s="34">
        <f t="shared" si="10"/>
        <v>0</v>
      </c>
      <c r="H165" s="101"/>
      <c r="I165" s="101"/>
      <c r="J165" s="101"/>
      <c r="K165" s="101"/>
    </row>
    <row r="166" spans="1:11" s="4" customFormat="1" ht="16.5" thickBot="1" x14ac:dyDescent="0.3">
      <c r="A166" s="113" t="s">
        <v>294</v>
      </c>
      <c r="B166" s="114"/>
      <c r="C166" s="114"/>
      <c r="D166" s="114"/>
      <c r="E166" s="114"/>
      <c r="F166" s="115"/>
      <c r="G166" s="30">
        <f>SUM(G150:G165)</f>
        <v>261668.28080000001</v>
      </c>
      <c r="H166" s="105">
        <v>0</v>
      </c>
      <c r="I166" s="105">
        <v>0</v>
      </c>
      <c r="J166" s="105">
        <f>G166</f>
        <v>261668.28080000001</v>
      </c>
      <c r="K166" s="101">
        <f>SUM(H166:J166)</f>
        <v>261668.28080000001</v>
      </c>
    </row>
    <row r="167" spans="1:11" s="4" customFormat="1" ht="19.5" thickBot="1" x14ac:dyDescent="0.3">
      <c r="A167" s="123" t="s">
        <v>120</v>
      </c>
      <c r="B167" s="124"/>
      <c r="C167" s="124"/>
      <c r="D167" s="124"/>
      <c r="E167" s="124"/>
      <c r="F167" s="124"/>
      <c r="G167" s="128"/>
      <c r="H167" s="101"/>
      <c r="I167" s="101"/>
      <c r="J167" s="101"/>
      <c r="K167" s="101"/>
    </row>
    <row r="168" spans="1:11" s="29" customFormat="1" ht="18.75" x14ac:dyDescent="0.3">
      <c r="A168" s="13">
        <v>138</v>
      </c>
      <c r="B168" s="40" t="s">
        <v>314</v>
      </c>
      <c r="C168" s="46" t="s">
        <v>251</v>
      </c>
      <c r="D168" s="43" t="s">
        <v>250</v>
      </c>
      <c r="E168" s="18">
        <v>4.08</v>
      </c>
      <c r="F168" s="31">
        <v>20889.439999999999</v>
      </c>
      <c r="G168" s="33">
        <f>E168*F168</f>
        <v>85228.915200000003</v>
      </c>
      <c r="H168" s="106"/>
      <c r="I168" s="106"/>
      <c r="J168" s="106"/>
      <c r="K168" s="106"/>
    </row>
    <row r="169" spans="1:11" s="4" customFormat="1" ht="16.5" thickBot="1" x14ac:dyDescent="0.3">
      <c r="A169" s="12">
        <v>139</v>
      </c>
      <c r="B169" s="41" t="s">
        <v>315</v>
      </c>
      <c r="C169" s="48" t="s">
        <v>252</v>
      </c>
      <c r="D169" s="44" t="s">
        <v>250</v>
      </c>
      <c r="E169" s="19">
        <f>6*E168</f>
        <v>24.48</v>
      </c>
      <c r="F169" s="32">
        <v>11519.76</v>
      </c>
      <c r="G169" s="34">
        <f>E169*F169</f>
        <v>282003.72480000003</v>
      </c>
      <c r="H169" s="101"/>
      <c r="I169" s="101"/>
      <c r="J169" s="101"/>
      <c r="K169" s="101"/>
    </row>
    <row r="170" spans="1:11" x14ac:dyDescent="0.2">
      <c r="A170" s="135" t="s">
        <v>121</v>
      </c>
      <c r="B170" s="136"/>
      <c r="C170" s="136"/>
      <c r="D170" s="136"/>
      <c r="E170" s="136"/>
      <c r="F170" s="137"/>
      <c r="G170" s="74">
        <f>SUM(G168:G169)</f>
        <v>367232.64</v>
      </c>
      <c r="H170" s="107">
        <v>0</v>
      </c>
      <c r="I170" s="107">
        <v>0</v>
      </c>
      <c r="J170" s="107">
        <f>G170</f>
        <v>367232.64</v>
      </c>
      <c r="K170" s="108">
        <f>SUM(H170:J170)</f>
        <v>367232.64</v>
      </c>
    </row>
    <row r="171" spans="1:11" ht="32.25" hidden="1" thickBot="1" x14ac:dyDescent="0.25">
      <c r="A171" s="76">
        <v>140</v>
      </c>
      <c r="B171" s="77" t="s">
        <v>292</v>
      </c>
      <c r="C171" s="138" t="s">
        <v>293</v>
      </c>
      <c r="D171" s="139"/>
      <c r="E171" s="139"/>
      <c r="F171" s="140"/>
      <c r="G171" s="78">
        <v>0</v>
      </c>
      <c r="H171" s="108"/>
      <c r="I171" s="108"/>
      <c r="J171" s="108"/>
      <c r="K171" s="108"/>
    </row>
    <row r="172" spans="1:11" s="4" customFormat="1" ht="19.5" thickBot="1" x14ac:dyDescent="0.3">
      <c r="A172" s="141" t="s">
        <v>101</v>
      </c>
      <c r="B172" s="142"/>
      <c r="C172" s="142"/>
      <c r="D172" s="142"/>
      <c r="E172" s="142"/>
      <c r="F172" s="143"/>
      <c r="G172" s="75">
        <f>SUM(G30,G68,G74,G122,G128,G148,G166,G170)+G171</f>
        <v>2846926.5808000001</v>
      </c>
      <c r="H172" s="109">
        <f>H29+H30+H68+H74+H122+H128+H148+H166+H170</f>
        <v>828305.10153999995</v>
      </c>
      <c r="I172" s="109">
        <f>I29+I30+I68+I74+I122+I128+I148+I166+I170</f>
        <v>258221.33119999999</v>
      </c>
      <c r="J172" s="109">
        <f>J29+J30+J68+J74+J122+J128+J148+J166+J170</f>
        <v>1760400.14806</v>
      </c>
      <c r="K172" s="101">
        <f>SUM(H172:J172)</f>
        <v>2846926.5807999996</v>
      </c>
    </row>
    <row r="173" spans="1:11" x14ac:dyDescent="0.2">
      <c r="A173" s="8"/>
      <c r="B173" s="8"/>
      <c r="C173" s="9"/>
      <c r="D173" s="10"/>
      <c r="E173" s="11"/>
      <c r="F173" s="11"/>
      <c r="G173" s="11"/>
    </row>
    <row r="174" spans="1:11" x14ac:dyDescent="0.25">
      <c r="A174" s="4"/>
      <c r="B174" s="4"/>
      <c r="C174" s="4"/>
      <c r="D174" s="4"/>
      <c r="E174" s="20"/>
      <c r="F174" s="20"/>
      <c r="G174" s="20"/>
      <c r="H174" s="110">
        <f>H172/G172</f>
        <v>0.29094712421675523</v>
      </c>
      <c r="I174" s="110">
        <f>I172/G172</f>
        <v>9.0701788005870712E-2</v>
      </c>
      <c r="J174" s="110">
        <f>J172/G172</f>
        <v>0.61835108777737402</v>
      </c>
      <c r="K174" s="111">
        <f>J174+I174+H174</f>
        <v>1</v>
      </c>
    </row>
    <row r="175" spans="1:11" x14ac:dyDescent="0.2">
      <c r="A175" s="112"/>
      <c r="B175" s="112"/>
      <c r="C175" s="112"/>
      <c r="D175" s="112"/>
      <c r="E175" s="112"/>
      <c r="F175" s="112"/>
      <c r="G175" s="112"/>
    </row>
    <row r="176" spans="1:11" x14ac:dyDescent="0.25">
      <c r="A176" s="4"/>
      <c r="B176" s="4"/>
      <c r="C176" s="4"/>
      <c r="D176" s="4"/>
      <c r="E176" s="20"/>
      <c r="F176" s="20"/>
      <c r="G176" s="20"/>
    </row>
    <row r="177" spans="1:7" x14ac:dyDescent="0.25">
      <c r="A177" s="4"/>
      <c r="B177" s="4"/>
      <c r="C177" s="4"/>
      <c r="D177" s="4"/>
      <c r="E177" s="20"/>
      <c r="F177" s="20"/>
      <c r="G177" s="20"/>
    </row>
  </sheetData>
  <autoFilter ref="A8:G172">
    <filterColumn colId="6">
      <filters blank="1">
        <filter val="114 652,00"/>
        <filter val="12 482,79"/>
        <filter val="12 944,00"/>
        <filter val="120 686,00"/>
        <filter val="157 824,00"/>
        <filter val="17 720,00"/>
        <filter val="17 743,29"/>
        <filter val="2 846 926,58"/>
        <filter val="216 210,12"/>
        <filter val="227 676,54"/>
        <filter val="261 668,28"/>
        <filter val="282 003,72"/>
        <filter val="29 869,00"/>
        <filter val="34 212,29"/>
        <filter val="35 832,77"/>
        <filter val="351 621,00"/>
        <filter val="367 232,64"/>
        <filter val="4 776,00"/>
        <filter val="41 555,73"/>
        <filter val="438 595,00"/>
        <filter val="463 980,00"/>
        <filter val="50 400,63"/>
        <filter val="69 440,79"/>
        <filter val="7"/>
        <filter val="79 192,00"/>
        <filter val="85 228,92"/>
        <filter val="851 773,54"/>
        <filter val="909 937,12"/>
      </filters>
    </filterColumn>
  </autoFilter>
  <mergeCells count="29">
    <mergeCell ref="A120:F120"/>
    <mergeCell ref="A81:F81"/>
    <mergeCell ref="A95:F95"/>
    <mergeCell ref="A104:F104"/>
    <mergeCell ref="A110:F110"/>
    <mergeCell ref="A114:F114"/>
    <mergeCell ref="C171:F171"/>
    <mergeCell ref="A172:F172"/>
    <mergeCell ref="A128:F128"/>
    <mergeCell ref="A129:G129"/>
    <mergeCell ref="A148:F148"/>
    <mergeCell ref="A149:G149"/>
    <mergeCell ref="A166:F166"/>
    <mergeCell ref="A175:G175"/>
    <mergeCell ref="A122:F122"/>
    <mergeCell ref="A2:G2"/>
    <mergeCell ref="A3:G3"/>
    <mergeCell ref="A4:G4"/>
    <mergeCell ref="D6:E6"/>
    <mergeCell ref="A10:G10"/>
    <mergeCell ref="A30:F30"/>
    <mergeCell ref="A31:G31"/>
    <mergeCell ref="A68:F68"/>
    <mergeCell ref="A69:G69"/>
    <mergeCell ref="A74:F74"/>
    <mergeCell ref="A75:G75"/>
    <mergeCell ref="A167:G167"/>
    <mergeCell ref="A170:F170"/>
    <mergeCell ref="A123:G123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rowBreaks count="1" manualBreakCount="1">
    <brk id="14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зимнего коэффициента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2020-06-29T04:31:45Z</cp:lastPrinted>
  <dcterms:created xsi:type="dcterms:W3CDTF">1996-10-08T23:32:33Z</dcterms:created>
  <dcterms:modified xsi:type="dcterms:W3CDTF">2020-09-23T00:18:51Z</dcterms:modified>
</cp:coreProperties>
</file>