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8408\ЭТП\Приложение 4 Сводный сметный расчет\"/>
    </mc:Choice>
  </mc:AlternateContent>
  <bookViews>
    <workbookView xWindow="0" yWindow="0" windowWidth="28800" windowHeight="12300"/>
  </bookViews>
  <sheets>
    <sheet name="Без зимнего коэффициента" sheetId="2" r:id="rId1"/>
  </sheets>
  <definedNames>
    <definedName name="_xlnm._FilterDatabase" localSheetId="0" hidden="1">'Без зимнего коэффициента'!$A$13:$G$177</definedName>
    <definedName name="_xlnm.Print_Area" localSheetId="0">'Без зимнего коэффициента'!$A$1:$G$180</definedName>
  </definedNames>
  <calcPr calcId="162913"/>
</workbook>
</file>

<file path=xl/calcChain.xml><?xml version="1.0" encoding="utf-8"?>
<calcChain xmlns="http://schemas.openxmlformats.org/spreadsheetml/2006/main">
  <c r="E174" i="2" l="1"/>
  <c r="E166" i="2"/>
  <c r="E17" i="2"/>
  <c r="E16" i="2"/>
  <c r="G123" i="2" l="1"/>
  <c r="G114" i="2"/>
  <c r="G113" i="2"/>
  <c r="G112" i="2"/>
  <c r="G71" i="2"/>
  <c r="G69" i="2"/>
  <c r="I79" i="2" l="1"/>
  <c r="G167" i="2" l="1"/>
  <c r="G169" i="2" l="1"/>
  <c r="G168" i="2"/>
  <c r="G166" i="2"/>
  <c r="G165" i="2"/>
  <c r="G163" i="2"/>
  <c r="G43" i="2" l="1"/>
  <c r="G174" i="2" l="1"/>
  <c r="G173" i="2"/>
  <c r="G170" i="2"/>
  <c r="G164" i="2"/>
  <c r="G162" i="2"/>
  <c r="G161" i="2"/>
  <c r="G160" i="2"/>
  <c r="G159" i="2"/>
  <c r="G158" i="2"/>
  <c r="G157" i="2"/>
  <c r="G156" i="2"/>
  <c r="G155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2" i="2"/>
  <c r="G131" i="2"/>
  <c r="G130" i="2"/>
  <c r="G129" i="2"/>
  <c r="G126" i="2"/>
  <c r="G124" i="2"/>
  <c r="G122" i="2"/>
  <c r="G121" i="2"/>
  <c r="G120" i="2"/>
  <c r="G118" i="2"/>
  <c r="G117" i="2"/>
  <c r="G116" i="2"/>
  <c r="G111" i="2"/>
  <c r="G110" i="2"/>
  <c r="G108" i="2"/>
  <c r="G107" i="2"/>
  <c r="G106" i="2"/>
  <c r="G105" i="2"/>
  <c r="G104" i="2"/>
  <c r="G103" i="2"/>
  <c r="G102" i="2"/>
  <c r="G101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5" i="2"/>
  <c r="G84" i="2"/>
  <c r="G83" i="2"/>
  <c r="G82" i="2"/>
  <c r="G81" i="2"/>
  <c r="G78" i="2"/>
  <c r="J78" i="2" s="1"/>
  <c r="G77" i="2"/>
  <c r="J77" i="2" s="1"/>
  <c r="G76" i="2"/>
  <c r="G75" i="2"/>
  <c r="G72" i="2"/>
  <c r="G70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00" i="2" l="1"/>
  <c r="G119" i="2"/>
  <c r="J119" i="2" s="1"/>
  <c r="H76" i="2"/>
  <c r="J76" i="2"/>
  <c r="J100" i="2"/>
  <c r="H100" i="2"/>
  <c r="I100" i="2"/>
  <c r="J75" i="2"/>
  <c r="J79" i="2" s="1"/>
  <c r="H75" i="2"/>
  <c r="H79" i="2" s="1"/>
  <c r="G86" i="2"/>
  <c r="G109" i="2"/>
  <c r="G35" i="2"/>
  <c r="G73" i="2"/>
  <c r="H119" i="2"/>
  <c r="G115" i="2"/>
  <c r="G125" i="2"/>
  <c r="J126" i="2"/>
  <c r="H126" i="2"/>
  <c r="G175" i="2"/>
  <c r="J175" i="2" s="1"/>
  <c r="K175" i="2" s="1"/>
  <c r="G171" i="2"/>
  <c r="J171" i="2" s="1"/>
  <c r="K171" i="2" s="1"/>
  <c r="G153" i="2"/>
  <c r="J153" i="2" s="1"/>
  <c r="K153" i="2" s="1"/>
  <c r="G133" i="2"/>
  <c r="J133" i="2" s="1"/>
  <c r="G79" i="2"/>
  <c r="K79" i="2" l="1"/>
  <c r="I86" i="2"/>
  <c r="J86" i="2"/>
  <c r="H86" i="2"/>
  <c r="H125" i="2"/>
  <c r="J125" i="2"/>
  <c r="J73" i="2"/>
  <c r="H73" i="2"/>
  <c r="G127" i="2"/>
  <c r="I109" i="2"/>
  <c r="I127" i="2" s="1"/>
  <c r="J109" i="2"/>
  <c r="H109" i="2"/>
  <c r="J115" i="2"/>
  <c r="H115" i="2"/>
  <c r="J35" i="2"/>
  <c r="H35" i="2"/>
  <c r="I35" i="2"/>
  <c r="K133" i="2"/>
  <c r="G177" i="2"/>
  <c r="I177" i="2" l="1"/>
  <c r="K35" i="2"/>
  <c r="H127" i="2"/>
  <c r="K73" i="2"/>
  <c r="J127" i="2"/>
  <c r="J177" i="2" s="1"/>
  <c r="J179" i="2" s="1"/>
  <c r="D11" i="2"/>
  <c r="I179" i="2"/>
  <c r="H177" i="2" l="1"/>
  <c r="K127" i="2"/>
  <c r="K177" i="2" l="1"/>
  <c r="H179" i="2"/>
  <c r="K179" i="2" s="1"/>
</calcChain>
</file>

<file path=xl/sharedStrings.xml><?xml version="1.0" encoding="utf-8"?>
<sst xmlns="http://schemas.openxmlformats.org/spreadsheetml/2006/main" count="458" uniqueCount="338">
  <si>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</si>
  <si>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</si>
  <si>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</si>
  <si>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</si>
  <si>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</si>
  <si>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</si>
  <si>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</si>
  <si>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</si>
  <si>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</si>
  <si>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</si>
  <si>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</si>
  <si>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</si>
  <si>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</si>
  <si>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</si>
  <si>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</si>
  <si>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</si>
  <si>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</si>
  <si>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</si>
  <si>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</si>
  <si>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</si>
  <si>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</si>
  <si>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</si>
  <si>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</si>
  <si>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</si>
  <si>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</si>
  <si>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</si>
  <si>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</si>
  <si>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</si>
  <si>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</si>
  <si>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</si>
  <si>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</si>
  <si>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</si>
  <si>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</si>
  <si>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</si>
  <si>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</si>
  <si>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</si>
  <si>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</si>
  <si>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</si>
  <si>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</si>
  <si>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</si>
  <si>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</si>
  <si>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</si>
  <si>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</si>
  <si>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</si>
  <si>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</si>
  <si>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</si>
  <si>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</si>
  <si>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</si>
  <si>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</si>
  <si>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</si>
  <si>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</si>
  <si>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</si>
  <si>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</si>
  <si>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</si>
  <si>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</si>
  <si>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</si>
  <si>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</si>
  <si>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</si>
  <si>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</si>
  <si>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</si>
  <si>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</si>
  <si>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</si>
  <si>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</si>
  <si>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</si>
  <si>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</si>
  <si>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</si>
  <si>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</si>
  <si>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</si>
  <si>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</si>
  <si>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</si>
  <si>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</si>
  <si>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</si>
  <si>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</si>
  <si>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</si>
  <si>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</si>
  <si>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</si>
  <si>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</si>
  <si>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</si>
  <si>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</si>
  <si>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</si>
  <si>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</si>
  <si>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</si>
  <si>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</si>
  <si>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</si>
  <si>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</si>
  <si>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</si>
  <si>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</si>
  <si>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</si>
  <si>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</si>
  <si>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</si>
  <si>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</si>
  <si>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</si>
  <si>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</si>
  <si>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</si>
  <si>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</si>
  <si>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</si>
  <si>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</si>
  <si>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</si>
  <si>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</si>
  <si>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</si>
  <si>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</si>
  <si>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</si>
  <si>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</si>
  <si>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</si>
  <si>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</si>
  <si>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</si>
  <si>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</si>
  <si>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</si>
  <si>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</si>
  <si>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</si>
  <si>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</si>
  <si>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</si>
  <si>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</si>
  <si>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</si>
  <si>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</si>
  <si>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</si>
  <si>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</si>
  <si>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</si>
  <si>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</si>
  <si>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</si>
  <si>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</si>
  <si>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</si>
  <si>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</si>
  <si>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</si>
  <si>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</si>
  <si>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</si>
  <si>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</si>
  <si>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</si>
  <si>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</si>
  <si>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</si>
  <si>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</si>
  <si>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</si>
  <si>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</si>
  <si>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</si>
  <si>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</si>
  <si>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</si>
  <si>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</si>
  <si>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</si>
  <si>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</si>
  <si>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</si>
  <si>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</si>
  <si>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</si>
  <si>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</si>
  <si>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</si>
  <si>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</si>
  <si>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</si>
  <si>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</si>
  <si>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</si>
  <si>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</si>
  <si>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</si>
  <si>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</si>
  <si>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</si>
  <si>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</si>
  <si>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</si>
  <si>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</si>
  <si>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</si>
  <si>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</si>
  <si>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</si>
  <si>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</si>
  <si>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</si>
  <si>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</si>
  <si>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</si>
  <si>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</si>
  <si>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</si>
  <si>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</si>
  <si>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</si>
  <si>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</si>
  <si>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</si>
  <si>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</si>
  <si>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</si>
  <si>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</si>
  <si>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</si>
  <si>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</si>
  <si>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</si>
  <si>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</si>
  <si>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</si>
  <si>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</si>
  <si>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</si>
  <si>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</si>
  <si>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</si>
  <si>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</si>
  <si>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</si>
  <si>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</si>
  <si>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</si>
  <si>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</si>
  <si>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</si>
  <si>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</si>
  <si>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</si>
  <si>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</si>
  <si>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</si>
  <si>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</si>
  <si>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</si>
  <si>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</si>
  <si>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</si>
  <si>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</si>
  <si>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</si>
  <si>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</si>
  <si>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</si>
  <si>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</si>
  <si>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</si>
  <si>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</si>
  <si>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</si>
  <si>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</si>
  <si>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</si>
  <si>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</si>
  <si>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</si>
  <si>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</si>
  <si>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</si>
  <si>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</si>
  <si>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</si>
  <si>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</si>
  <si>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</si>
  <si>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</si>
  <si>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</si>
  <si>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</si>
  <si>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</si>
  <si>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</si>
  <si>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</si>
  <si>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</si>
  <si>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</si>
  <si>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</si>
  <si>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</si>
  <si>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</si>
  <si>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</si>
  <si>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</si>
  <si>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</si>
  <si>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</si>
  <si>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</si>
  <si>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</si>
  <si>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</si>
  <si>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</si>
  <si>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</si>
  <si>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</si>
  <si>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</si>
  <si>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</si>
  <si>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</si>
  <si>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</si>
  <si>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</si>
  <si>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</si>
  <si>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</si>
  <si>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</si>
  <si>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</si>
  <si>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</si>
  <si>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</si>
  <si>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</si>
  <si>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</si>
  <si>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</si>
  <si>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</si>
  <si>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</si>
  <si>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</si>
  <si>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</si>
  <si>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</si>
  <si>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</si>
  <si>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</si>
  <si>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</si>
  <si>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</si>
  <si>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</si>
  <si>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</si>
  <si>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</si>
  <si>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</si>
  <si>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</si>
  <si>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</si>
  <si>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</si>
  <si>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</si>
  <si>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</si>
  <si>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</si>
  <si>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</si>
  <si>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</si>
  <si>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</si>
  <si>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</si>
  <si>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</si>
  <si>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</si>
  <si>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</si>
  <si>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</si>
  <si>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</si>
  <si>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</si>
  <si>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</si>
  <si>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</si>
  <si>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</si>
  <si>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</si>
  <si>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</si>
  <si>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</si>
  <si>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</si>
  <si>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</si>
  <si>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</si>
  <si>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</si>
  <si>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</si>
  <si>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</si>
  <si>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</si>
  <si>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</si>
  <si>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</si>
  <si>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</si>
  <si>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</si>
  <si>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</si>
  <si>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</si>
  <si>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</si>
  <si>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</si>
  <si>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</si>
  <si>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</si>
  <si>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</si>
  <si>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</si>
  <si>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</si>
  <si>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</si>
  <si>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</si>
  <si>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</si>
  <si>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</si>
  <si>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</si>
  <si>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</si>
  <si>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</si>
  <si>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</si>
  <si>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</si>
  <si>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</si>
  <si>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</si>
  <si>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</si>
  <si>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</si>
  <si>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</si>
  <si>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Подвеска провода СИП2А 3*70 + 1*50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</si>
  <si>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</si>
  <si>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</si>
  <si>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</si>
  <si>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</si>
  <si>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</si>
  <si>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</si>
  <si>
    <t>материалы, 
руб</t>
  </si>
  <si>
    <t>работы, 
руб</t>
  </si>
  <si>
    <t>обору-
дование, руб</t>
  </si>
  <si>
    <t>Локальный сметный расчёт №50.1</t>
  </si>
  <si>
    <t>Локальный сметный расчёт №51.1</t>
  </si>
  <si>
    <t>Монтаж ответвления к зданию в 2 провода (без уч.провода)</t>
  </si>
  <si>
    <t>Монтаж ответвления к зданию в 4 провода (без уч.провода)</t>
  </si>
  <si>
    <t>Установка ВА до 160 А</t>
  </si>
  <si>
    <t>Установка ВА-630 А</t>
  </si>
  <si>
    <t>Установка ВА-1000 А</t>
  </si>
  <si>
    <t>Локальный сметный расчёт №85.1</t>
  </si>
  <si>
    <t>Локальный сметный расчёт №85.2</t>
  </si>
  <si>
    <t>Локальный сметный расчёт №92.1</t>
  </si>
  <si>
    <t>Установка ТТ 0,4 кВ 1000/5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</si>
  <si>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 г. Артем, Надежденском районе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</si>
</sst>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"/>
    <numFmt numFmtId="166" formatCode="#,##0.00\ _₽"/>
  </numFmts>
  <fonts count="12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6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4" fontId="1" fillId="0" borderId="13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16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4" fontId="1" fillId="0" borderId="14" xfId="0" applyNumberFormat="1" applyFont="1" applyFill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4" fontId="1" fillId="0" borderId="15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4" fontId="1" fillId="0" borderId="39" xfId="0" applyNumberFormat="1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2" fillId="3" borderId="0" xfId="0" applyNumberFormat="1" applyFont="1" applyFill="1" applyAlignment="1">
      <alignment horizontal="right"/>
    </xf>
    <xf numFmtId="166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6" fontId="8" fillId="0" borderId="0" xfId="0" applyNumberFormat="1" applyFont="1" applyAlignment="1">
      <alignment horizontal="right"/>
    </xf>
    <xf numFmtId="166" fontId="8" fillId="0" borderId="0" xfId="0" applyNumberFormat="1" applyFont="1" applyFill="1" applyAlignment="1">
      <alignment horizontal="right"/>
    </xf>
    <xf numFmtId="166" fontId="8" fillId="3" borderId="0" xfId="0" applyNumberFormat="1" applyFont="1" applyFill="1" applyAlignment="1">
      <alignment horizontal="right"/>
    </xf>
    <xf numFmtId="166" fontId="10" fillId="3" borderId="0" xfId="0" applyNumberFormat="1" applyFont="1" applyFill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3" borderId="0" xfId="0" applyNumberFormat="1" applyFont="1" applyFill="1" applyAlignment="1">
      <alignment horizontal="right" vertical="center" wrapText="1"/>
    </xf>
    <xf numFmtId="166" fontId="8" fillId="0" borderId="0" xfId="0" applyNumberFormat="1" applyFont="1" applyAlignment="1">
      <alignment horizontal="right" vertical="center" wrapText="1"/>
    </xf>
    <xf numFmtId="166" fontId="11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center" wrapText="1"/>
    </xf>
    <xf numFmtId="9" fontId="8" fillId="0" borderId="0" xfId="1" applyFont="1" applyAlignment="1">
      <alignment horizontal="left" vertical="center" wrapText="1"/>
    </xf>
    <xf numFmtId="9" fontId="8" fillId="0" borderId="0" xfId="0" applyNumberFormat="1" applyFont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82"/>
  <sheetViews>
    <sheetView tabSelected="1" view="pageBreakPreview" topLeftCell="C80" zoomScale="85" zoomScaleNormal="85" zoomScaleSheetLayoutView="85" workbookViewId="0">
      <selection activeCell="F183" sqref="F183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8" width="13.42578125" style="164" customWidth="1"/>
    <col min="9" max="9" width="13" style="164" customWidth="1"/>
    <col min="10" max="10" width="12.85546875" style="164" customWidth="1"/>
    <col min="11" max="11" width="13.28515625" style="164" customWidth="1"/>
    <col min="12" max="16384" width="9.140625" style="1"/>
  </cols>
  <sheetData>
    <row r="1" spans="1:15" s="7" customFormat="1" x14ac:dyDescent="0.25">
      <c r="A1" s="2"/>
      <c r="B1" s="3"/>
      <c r="C1" s="4"/>
      <c r="D1" s="64"/>
      <c r="E1" s="18"/>
      <c r="F1" s="19"/>
      <c r="G1" s="20"/>
      <c r="H1" s="152"/>
      <c r="I1" s="152"/>
      <c r="J1" s="152"/>
      <c r="K1" s="152"/>
    </row>
    <row r="2" spans="1:15" s="7" customFormat="1" x14ac:dyDescent="0.25">
      <c r="A2" s="8"/>
      <c r="B2" s="3"/>
      <c r="C2" s="4"/>
      <c r="D2" s="64"/>
      <c r="E2" s="18"/>
      <c r="F2" s="19"/>
      <c r="G2" s="19"/>
      <c r="H2" s="152"/>
      <c r="I2" s="152"/>
      <c r="J2" s="152"/>
      <c r="K2" s="152"/>
    </row>
    <row r="3" spans="1:15" s="7" customFormat="1" x14ac:dyDescent="0.25">
      <c r="A3" s="8"/>
      <c r="B3" s="3"/>
      <c r="C3" s="4"/>
      <c r="D3" s="64"/>
      <c r="E3" s="18"/>
      <c r="F3" s="19"/>
      <c r="G3" s="19"/>
      <c r="H3" s="152"/>
      <c r="I3" s="152"/>
      <c r="J3" s="152"/>
      <c r="K3" s="152"/>
    </row>
    <row r="4" spans="1:15" s="7" customFormat="1" x14ac:dyDescent="0.25">
      <c r="A4" s="8"/>
      <c r="B4" s="3"/>
      <c r="C4" s="4"/>
      <c r="D4" s="64"/>
      <c r="E4" s="18"/>
      <c r="F4" s="19"/>
      <c r="G4" s="19"/>
      <c r="H4" s="152"/>
      <c r="I4" s="152"/>
      <c r="J4" s="152"/>
      <c r="K4" s="152"/>
    </row>
    <row r="5" spans="1:15" s="7" customFormat="1" x14ac:dyDescent="0.25">
      <c r="A5" s="8"/>
      <c r="B5" s="3"/>
      <c r="C5" s="4"/>
      <c r="D5" s="64"/>
      <c r="E5" s="18"/>
      <c r="F5" s="19"/>
      <c r="G5" s="19"/>
      <c r="H5" s="152"/>
      <c r="I5" s="152"/>
      <c r="J5" s="152"/>
      <c r="K5" s="152"/>
    </row>
    <row r="6" spans="1:15" s="7" customFormat="1" x14ac:dyDescent="0.25">
      <c r="A6" s="8"/>
      <c r="B6" s="9"/>
      <c r="C6" s="6"/>
      <c r="D6" s="6"/>
      <c r="E6" s="21"/>
      <c r="F6" s="22"/>
      <c r="G6" s="10"/>
      <c r="H6" s="152"/>
      <c r="I6" s="152"/>
      <c r="J6" s="152"/>
      <c r="K6" s="152"/>
    </row>
    <row r="7" spans="1:15" s="7" customFormat="1" x14ac:dyDescent="0.25">
      <c r="A7" s="116" t="s">
        <v>102</v>
      </c>
      <c r="B7" s="116"/>
      <c r="C7" s="116"/>
      <c r="D7" s="116"/>
      <c r="E7" s="116"/>
      <c r="F7" s="116"/>
      <c r="G7" s="116"/>
      <c r="H7" s="152"/>
      <c r="I7" s="152"/>
      <c r="J7" s="152"/>
      <c r="K7" s="152"/>
    </row>
    <row r="8" spans="1:15" s="7" customFormat="1" x14ac:dyDescent="0.25">
      <c r="A8" s="117" t="s">
        <v>103</v>
      </c>
      <c r="B8" s="117"/>
      <c r="C8" s="117"/>
      <c r="D8" s="117"/>
      <c r="E8" s="117"/>
      <c r="F8" s="117"/>
      <c r="G8" s="117"/>
      <c r="H8" s="152"/>
      <c r="I8" s="152"/>
      <c r="J8" s="152"/>
      <c r="K8" s="152"/>
    </row>
    <row r="9" spans="1:15" s="7" customFormat="1" ht="15.75" customHeight="1" x14ac:dyDescent="0.25">
      <c r="A9" s="117" t="s">
        <v>337</v>
      </c>
      <c r="B9" s="117"/>
      <c r="C9" s="117"/>
      <c r="D9" s="117"/>
      <c r="E9" s="117"/>
      <c r="F9" s="117"/>
      <c r="G9" s="117"/>
      <c r="H9" s="152"/>
      <c r="I9" s="152"/>
      <c r="J9" s="152"/>
      <c r="K9" s="152"/>
    </row>
    <row r="10" spans="1:15" s="7" customFormat="1" x14ac:dyDescent="0.25">
      <c r="A10" s="1"/>
      <c r="B10" s="1"/>
      <c r="C10" s="1"/>
      <c r="D10" s="1"/>
      <c r="E10" s="23"/>
      <c r="F10" s="23"/>
      <c r="G10" s="23"/>
      <c r="H10" s="152"/>
      <c r="I10" s="152"/>
      <c r="J10" s="152"/>
      <c r="K10" s="152"/>
    </row>
    <row r="11" spans="1:15" s="7" customFormat="1" x14ac:dyDescent="0.25">
      <c r="A11" s="5"/>
      <c r="B11" s="56" t="s">
        <v>104</v>
      </c>
      <c r="C11" s="57"/>
      <c r="D11" s="118">
        <f>G177/1000</f>
        <v>8093.4347081599999</v>
      </c>
      <c r="E11" s="119"/>
      <c r="F11" s="58" t="s">
        <v>105</v>
      </c>
      <c r="G11" s="59" t="s">
        <v>125</v>
      </c>
      <c r="H11" s="153"/>
      <c r="I11" s="154"/>
      <c r="J11" s="153"/>
      <c r="K11" s="153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  <c r="H12" s="152"/>
      <c r="I12" s="152"/>
      <c r="J12" s="152"/>
      <c r="K12" s="152"/>
    </row>
    <row r="13" spans="1:15" s="17" customFormat="1" ht="32.25" thickBot="1" x14ac:dyDescent="0.3">
      <c r="A13" s="29" t="s">
        <v>2</v>
      </c>
      <c r="B13" s="30" t="s">
        <v>4</v>
      </c>
      <c r="C13" s="30" t="s">
        <v>5</v>
      </c>
      <c r="D13" s="30" t="s">
        <v>6</v>
      </c>
      <c r="E13" s="31" t="s">
        <v>7</v>
      </c>
      <c r="F13" s="31" t="s">
        <v>8</v>
      </c>
      <c r="G13" s="32" t="s">
        <v>3</v>
      </c>
      <c r="H13" s="106" t="s">
        <v>323</v>
      </c>
      <c r="I13" s="106" t="s">
        <v>325</v>
      </c>
      <c r="J13" s="106" t="s">
        <v>324</v>
      </c>
      <c r="K13" s="155"/>
    </row>
    <row r="14" spans="1:15" s="17" customFormat="1" ht="16.5" thickBot="1" x14ac:dyDescent="0.3">
      <c r="A14" s="27">
        <v>1</v>
      </c>
      <c r="B14" s="43">
        <v>2</v>
      </c>
      <c r="C14" s="45">
        <v>3</v>
      </c>
      <c r="D14" s="44">
        <v>4</v>
      </c>
      <c r="E14" s="28">
        <v>5</v>
      </c>
      <c r="F14" s="43">
        <v>6</v>
      </c>
      <c r="G14" s="45">
        <v>7</v>
      </c>
      <c r="H14" s="155"/>
      <c r="I14" s="155"/>
      <c r="J14" s="155"/>
      <c r="K14" s="155"/>
    </row>
    <row r="15" spans="1:15" s="7" customFormat="1" ht="19.5" thickBot="1" x14ac:dyDescent="0.3">
      <c r="A15" s="120" t="s">
        <v>1</v>
      </c>
      <c r="B15" s="121"/>
      <c r="C15" s="121"/>
      <c r="D15" s="121"/>
      <c r="E15" s="121"/>
      <c r="F15" s="121"/>
      <c r="G15" s="122"/>
      <c r="H15" s="156"/>
      <c r="I15" s="156"/>
      <c r="J15" s="156"/>
      <c r="K15" s="156"/>
    </row>
    <row r="16" spans="1:15" s="7" customFormat="1" x14ac:dyDescent="0.25">
      <c r="A16" s="16">
        <v>1</v>
      </c>
      <c r="B16" s="46" t="s">
        <v>9</v>
      </c>
      <c r="C16" s="52" t="s">
        <v>50</v>
      </c>
      <c r="D16" s="49" t="s">
        <v>53</v>
      </c>
      <c r="E16" s="24">
        <f>33+3</f>
        <v>36</v>
      </c>
      <c r="F16" s="37">
        <v>30932</v>
      </c>
      <c r="G16" s="39">
        <f>E16*F16</f>
        <v>1113552</v>
      </c>
      <c r="H16" s="156"/>
      <c r="I16" s="156"/>
      <c r="J16" s="156"/>
      <c r="K16" s="156"/>
    </row>
    <row r="17" spans="1:11" s="7" customFormat="1" x14ac:dyDescent="0.25">
      <c r="A17" s="15">
        <v>2</v>
      </c>
      <c r="B17" s="47" t="s">
        <v>10</v>
      </c>
      <c r="C17" s="53" t="s">
        <v>51</v>
      </c>
      <c r="D17" s="49" t="s">
        <v>53</v>
      </c>
      <c r="E17" s="25">
        <f>11+2</f>
        <v>13</v>
      </c>
      <c r="F17" s="38">
        <v>60343</v>
      </c>
      <c r="G17" s="40">
        <f t="shared" ref="G17:G149" si="0">E17*F17</f>
        <v>784459</v>
      </c>
      <c r="H17" s="156"/>
      <c r="I17" s="156"/>
      <c r="J17" s="156"/>
      <c r="K17" s="156"/>
    </row>
    <row r="18" spans="1:11" s="7" customFormat="1" x14ac:dyDescent="0.25">
      <c r="A18" s="15">
        <v>3</v>
      </c>
      <c r="B18" s="47" t="s">
        <v>11</v>
      </c>
      <c r="C18" s="54" t="s">
        <v>52</v>
      </c>
      <c r="D18" s="49" t="s">
        <v>53</v>
      </c>
      <c r="E18" s="25">
        <v>9</v>
      </c>
      <c r="F18" s="38">
        <v>79192</v>
      </c>
      <c r="G18" s="61">
        <f t="shared" si="0"/>
        <v>712728</v>
      </c>
      <c r="H18" s="156"/>
      <c r="I18" s="156"/>
      <c r="J18" s="156"/>
      <c r="K18" s="156"/>
    </row>
    <row r="19" spans="1:11" s="7" customFormat="1" ht="31.5" hidden="1" x14ac:dyDescent="0.25">
      <c r="A19" s="16">
        <v>4</v>
      </c>
      <c r="B19" s="65" t="s">
        <v>12</v>
      </c>
      <c r="C19" s="66" t="s">
        <v>133</v>
      </c>
      <c r="D19" s="67" t="s">
        <v>53</v>
      </c>
      <c r="E19" s="68"/>
      <c r="F19" s="69">
        <v>20392</v>
      </c>
      <c r="G19" s="70">
        <f>E19*F19</f>
        <v>0</v>
      </c>
      <c r="H19" s="108"/>
      <c r="I19" s="108"/>
      <c r="J19" s="108"/>
      <c r="K19" s="108"/>
    </row>
    <row r="20" spans="1:11" s="7" customFormat="1" ht="31.5" hidden="1" x14ac:dyDescent="0.25">
      <c r="A20" s="15">
        <v>5</v>
      </c>
      <c r="B20" s="71" t="s">
        <v>13</v>
      </c>
      <c r="C20" s="66" t="s">
        <v>134</v>
      </c>
      <c r="D20" s="67" t="s">
        <v>53</v>
      </c>
      <c r="E20" s="72"/>
      <c r="F20" s="73">
        <v>39263</v>
      </c>
      <c r="G20" s="70">
        <f t="shared" ref="G20:G21" si="1">E20*F20</f>
        <v>0</v>
      </c>
      <c r="H20" s="108"/>
      <c r="I20" s="108"/>
      <c r="J20" s="108"/>
      <c r="K20" s="108"/>
    </row>
    <row r="21" spans="1:11" s="7" customFormat="1" ht="31.5" hidden="1" x14ac:dyDescent="0.25">
      <c r="A21" s="15">
        <v>6</v>
      </c>
      <c r="B21" s="71" t="s">
        <v>14</v>
      </c>
      <c r="C21" s="66" t="s">
        <v>135</v>
      </c>
      <c r="D21" s="67" t="s">
        <v>53</v>
      </c>
      <c r="E21" s="72"/>
      <c r="F21" s="73">
        <v>47572</v>
      </c>
      <c r="G21" s="70">
        <f t="shared" si="1"/>
        <v>0</v>
      </c>
      <c r="H21" s="108"/>
      <c r="I21" s="108"/>
      <c r="J21" s="108"/>
      <c r="K21" s="108"/>
    </row>
    <row r="22" spans="1:11" s="7" customFormat="1" hidden="1" x14ac:dyDescent="0.25">
      <c r="A22" s="16">
        <v>7</v>
      </c>
      <c r="B22" s="47" t="s">
        <v>15</v>
      </c>
      <c r="C22" s="54" t="s">
        <v>54</v>
      </c>
      <c r="D22" s="50" t="s">
        <v>55</v>
      </c>
      <c r="E22" s="25"/>
      <c r="F22" s="38">
        <v>321532</v>
      </c>
      <c r="G22" s="40">
        <f t="shared" si="0"/>
        <v>0</v>
      </c>
      <c r="H22" s="108"/>
      <c r="I22" s="108"/>
      <c r="J22" s="108"/>
      <c r="K22" s="108"/>
    </row>
    <row r="23" spans="1:11" s="7" customFormat="1" hidden="1" x14ac:dyDescent="0.25">
      <c r="A23" s="15">
        <v>8</v>
      </c>
      <c r="B23" s="47" t="s">
        <v>16</v>
      </c>
      <c r="C23" s="54" t="s">
        <v>56</v>
      </c>
      <c r="D23" s="50" t="s">
        <v>55</v>
      </c>
      <c r="E23" s="25"/>
      <c r="F23" s="38">
        <v>379316</v>
      </c>
      <c r="G23" s="40">
        <f t="shared" si="0"/>
        <v>0</v>
      </c>
      <c r="H23" s="108"/>
      <c r="I23" s="108"/>
      <c r="J23" s="108"/>
      <c r="K23" s="108"/>
    </row>
    <row r="24" spans="1:11" s="7" customFormat="1" x14ac:dyDescent="0.25">
      <c r="A24" s="15">
        <v>9</v>
      </c>
      <c r="B24" s="47" t="s">
        <v>17</v>
      </c>
      <c r="C24" s="54" t="s">
        <v>57</v>
      </c>
      <c r="D24" s="50" t="s">
        <v>55</v>
      </c>
      <c r="E24" s="25">
        <v>2.2050000000000001</v>
      </c>
      <c r="F24" s="38">
        <v>440768</v>
      </c>
      <c r="G24" s="40">
        <f t="shared" si="0"/>
        <v>971893.44000000006</v>
      </c>
      <c r="H24" s="156"/>
      <c r="I24" s="156"/>
      <c r="J24" s="156"/>
      <c r="K24" s="156"/>
    </row>
    <row r="25" spans="1:11" s="7" customFormat="1" hidden="1" x14ac:dyDescent="0.25">
      <c r="A25" s="16">
        <v>10</v>
      </c>
      <c r="B25" s="47" t="s">
        <v>18</v>
      </c>
      <c r="C25" s="54" t="s">
        <v>58</v>
      </c>
      <c r="D25" s="50" t="s">
        <v>55</v>
      </c>
      <c r="E25" s="25"/>
      <c r="F25" s="38">
        <v>520660</v>
      </c>
      <c r="G25" s="40">
        <f t="shared" si="0"/>
        <v>0</v>
      </c>
      <c r="H25" s="108"/>
      <c r="I25" s="108"/>
      <c r="J25" s="108"/>
      <c r="K25" s="108"/>
    </row>
    <row r="26" spans="1:11" s="76" customFormat="1" ht="31.5" hidden="1" x14ac:dyDescent="0.25">
      <c r="A26" s="15">
        <v>11</v>
      </c>
      <c r="B26" s="71" t="s">
        <v>19</v>
      </c>
      <c r="C26" s="74" t="s">
        <v>136</v>
      </c>
      <c r="D26" s="75" t="s">
        <v>144</v>
      </c>
      <c r="E26" s="72"/>
      <c r="F26" s="73">
        <v>21984</v>
      </c>
      <c r="G26" s="70">
        <f t="shared" si="0"/>
        <v>0</v>
      </c>
      <c r="H26" s="109"/>
      <c r="I26" s="109"/>
      <c r="J26" s="109"/>
      <c r="K26" s="109"/>
    </row>
    <row r="27" spans="1:11" s="76" customFormat="1" ht="31.5" hidden="1" x14ac:dyDescent="0.25">
      <c r="A27" s="15">
        <v>12</v>
      </c>
      <c r="B27" s="71" t="s">
        <v>20</v>
      </c>
      <c r="C27" s="74" t="s">
        <v>137</v>
      </c>
      <c r="D27" s="75" t="s">
        <v>144</v>
      </c>
      <c r="E27" s="72"/>
      <c r="F27" s="73">
        <v>23763</v>
      </c>
      <c r="G27" s="70">
        <f t="shared" si="0"/>
        <v>0</v>
      </c>
      <c r="H27" s="109"/>
      <c r="I27" s="109"/>
      <c r="J27" s="109"/>
      <c r="K27" s="109"/>
    </row>
    <row r="28" spans="1:11" s="76" customFormat="1" ht="31.5" hidden="1" x14ac:dyDescent="0.25">
      <c r="A28" s="16">
        <v>13</v>
      </c>
      <c r="B28" s="71" t="s">
        <v>21</v>
      </c>
      <c r="C28" s="74" t="s">
        <v>138</v>
      </c>
      <c r="D28" s="75" t="s">
        <v>144</v>
      </c>
      <c r="E28" s="72"/>
      <c r="F28" s="73">
        <v>25607</v>
      </c>
      <c r="G28" s="70">
        <f t="shared" si="0"/>
        <v>0</v>
      </c>
      <c r="H28" s="109"/>
      <c r="I28" s="109"/>
      <c r="J28" s="109"/>
      <c r="K28" s="109"/>
    </row>
    <row r="29" spans="1:11" s="76" customFormat="1" ht="31.5" hidden="1" x14ac:dyDescent="0.25">
      <c r="A29" s="15">
        <v>14</v>
      </c>
      <c r="B29" s="71" t="s">
        <v>22</v>
      </c>
      <c r="C29" s="74" t="s">
        <v>139</v>
      </c>
      <c r="D29" s="75" t="s">
        <v>144</v>
      </c>
      <c r="E29" s="72"/>
      <c r="F29" s="73">
        <v>28004</v>
      </c>
      <c r="G29" s="70">
        <f t="shared" si="0"/>
        <v>0</v>
      </c>
      <c r="H29" s="109"/>
      <c r="I29" s="109"/>
      <c r="J29" s="109"/>
      <c r="K29" s="109"/>
    </row>
    <row r="30" spans="1:11" s="76" customFormat="1" ht="31.5" hidden="1" x14ac:dyDescent="0.25">
      <c r="A30" s="15">
        <v>15</v>
      </c>
      <c r="B30" s="71" t="s">
        <v>146</v>
      </c>
      <c r="C30" s="74" t="s">
        <v>140</v>
      </c>
      <c r="D30" s="75" t="s">
        <v>145</v>
      </c>
      <c r="E30" s="72"/>
      <c r="F30" s="73">
        <v>19077</v>
      </c>
      <c r="G30" s="70">
        <f t="shared" si="0"/>
        <v>0</v>
      </c>
      <c r="H30" s="109"/>
      <c r="I30" s="109"/>
      <c r="J30" s="109"/>
      <c r="K30" s="109"/>
    </row>
    <row r="31" spans="1:11" s="76" customFormat="1" ht="31.5" hidden="1" x14ac:dyDescent="0.25">
      <c r="A31" s="16">
        <v>16</v>
      </c>
      <c r="B31" s="71" t="s">
        <v>23</v>
      </c>
      <c r="C31" s="74" t="s">
        <v>141</v>
      </c>
      <c r="D31" s="75" t="s">
        <v>145</v>
      </c>
      <c r="E31" s="72"/>
      <c r="F31" s="73">
        <v>22041</v>
      </c>
      <c r="G31" s="70">
        <f t="shared" si="0"/>
        <v>0</v>
      </c>
      <c r="H31" s="109"/>
      <c r="I31" s="109"/>
      <c r="J31" s="109"/>
      <c r="K31" s="109"/>
    </row>
    <row r="32" spans="1:11" s="76" customFormat="1" ht="31.5" hidden="1" x14ac:dyDescent="0.25">
      <c r="A32" s="15">
        <v>17</v>
      </c>
      <c r="B32" s="71" t="s">
        <v>147</v>
      </c>
      <c r="C32" s="74" t="s">
        <v>142</v>
      </c>
      <c r="D32" s="75" t="s">
        <v>145</v>
      </c>
      <c r="E32" s="72"/>
      <c r="F32" s="73">
        <v>25113</v>
      </c>
      <c r="G32" s="70">
        <f t="shared" si="0"/>
        <v>0</v>
      </c>
      <c r="H32" s="109"/>
      <c r="I32" s="109"/>
      <c r="J32" s="109"/>
      <c r="K32" s="109"/>
    </row>
    <row r="33" spans="1:11" s="76" customFormat="1" ht="31.5" hidden="1" x14ac:dyDescent="0.25">
      <c r="A33" s="15">
        <v>18</v>
      </c>
      <c r="B33" s="71" t="s">
        <v>148</v>
      </c>
      <c r="C33" s="74" t="s">
        <v>143</v>
      </c>
      <c r="D33" s="75" t="s">
        <v>145</v>
      </c>
      <c r="E33" s="72"/>
      <c r="F33" s="73">
        <v>29108</v>
      </c>
      <c r="G33" s="70">
        <f t="shared" si="0"/>
        <v>0</v>
      </c>
      <c r="H33" s="109"/>
      <c r="I33" s="109"/>
      <c r="J33" s="109"/>
      <c r="K33" s="109"/>
    </row>
    <row r="34" spans="1:11" s="7" customFormat="1" ht="16.5" thickBot="1" x14ac:dyDescent="0.3">
      <c r="A34" s="16">
        <v>19</v>
      </c>
      <c r="B34" s="48" t="s">
        <v>149</v>
      </c>
      <c r="C34" s="54" t="s">
        <v>59</v>
      </c>
      <c r="D34" s="51" t="s">
        <v>60</v>
      </c>
      <c r="E34" s="33">
        <v>5</v>
      </c>
      <c r="F34" s="42">
        <v>29869</v>
      </c>
      <c r="G34" s="61">
        <f t="shared" si="0"/>
        <v>149345</v>
      </c>
      <c r="H34" s="157"/>
      <c r="I34" s="157"/>
      <c r="J34" s="157"/>
      <c r="K34" s="156"/>
    </row>
    <row r="35" spans="1:11" s="7" customFormat="1" ht="16.5" thickBot="1" x14ac:dyDescent="0.3">
      <c r="A35" s="113" t="s">
        <v>83</v>
      </c>
      <c r="B35" s="114"/>
      <c r="C35" s="114"/>
      <c r="D35" s="114"/>
      <c r="E35" s="114"/>
      <c r="F35" s="115"/>
      <c r="G35" s="34">
        <f>SUM(G16:G34)</f>
        <v>3731977.44</v>
      </c>
      <c r="H35" s="158">
        <f>46.6*G35/100</f>
        <v>1739101.48704</v>
      </c>
      <c r="I35" s="158">
        <f>1*G35/100</f>
        <v>37319.774400000002</v>
      </c>
      <c r="J35" s="158">
        <f>52.4*G35/100</f>
        <v>1955556.1785600001</v>
      </c>
      <c r="K35" s="156">
        <f>SUM(H35:J35)</f>
        <v>3731977.4400000004</v>
      </c>
    </row>
    <row r="36" spans="1:11" s="7" customFormat="1" ht="19.5" thickBot="1" x14ac:dyDescent="0.3">
      <c r="A36" s="123" t="s">
        <v>0</v>
      </c>
      <c r="B36" s="124"/>
      <c r="C36" s="125"/>
      <c r="D36" s="124"/>
      <c r="E36" s="124"/>
      <c r="F36" s="124"/>
      <c r="G36" s="126"/>
      <c r="H36" s="156"/>
      <c r="I36" s="156"/>
      <c r="J36" s="156"/>
      <c r="K36" s="156"/>
    </row>
    <row r="37" spans="1:11" s="7" customFormat="1" x14ac:dyDescent="0.25">
      <c r="A37" s="16">
        <v>20</v>
      </c>
      <c r="B37" s="46" t="s">
        <v>175</v>
      </c>
      <c r="C37" s="52" t="s">
        <v>61</v>
      </c>
      <c r="D37" s="49" t="s">
        <v>53</v>
      </c>
      <c r="E37" s="24">
        <v>5</v>
      </c>
      <c r="F37" s="37">
        <v>19728</v>
      </c>
      <c r="G37" s="39">
        <f t="shared" si="0"/>
        <v>98640</v>
      </c>
      <c r="H37" s="156"/>
      <c r="I37" s="156"/>
      <c r="J37" s="156"/>
      <c r="K37" s="156"/>
    </row>
    <row r="38" spans="1:11" s="7" customFormat="1" x14ac:dyDescent="0.25">
      <c r="A38" s="15">
        <v>21</v>
      </c>
      <c r="B38" s="47" t="s">
        <v>176</v>
      </c>
      <c r="C38" s="54" t="s">
        <v>62</v>
      </c>
      <c r="D38" s="50" t="s">
        <v>53</v>
      </c>
      <c r="E38" s="25">
        <v>10</v>
      </c>
      <c r="F38" s="38">
        <v>39069</v>
      </c>
      <c r="G38" s="61">
        <f t="shared" si="0"/>
        <v>390690</v>
      </c>
      <c r="H38" s="156"/>
      <c r="I38" s="156"/>
      <c r="J38" s="156"/>
      <c r="K38" s="156"/>
    </row>
    <row r="39" spans="1:11" s="7" customFormat="1" x14ac:dyDescent="0.25">
      <c r="A39" s="15">
        <v>22</v>
      </c>
      <c r="B39" s="46" t="s">
        <v>177</v>
      </c>
      <c r="C39" s="54" t="s">
        <v>63</v>
      </c>
      <c r="D39" s="50" t="s">
        <v>53</v>
      </c>
      <c r="E39" s="25">
        <v>2</v>
      </c>
      <c r="F39" s="38">
        <v>57326</v>
      </c>
      <c r="G39" s="61">
        <f t="shared" si="0"/>
        <v>114652</v>
      </c>
      <c r="H39" s="156"/>
      <c r="I39" s="156"/>
      <c r="J39" s="156"/>
      <c r="K39" s="156"/>
    </row>
    <row r="40" spans="1:11" s="76" customFormat="1" ht="31.5" hidden="1" x14ac:dyDescent="0.25">
      <c r="A40" s="16">
        <v>23</v>
      </c>
      <c r="B40" s="47" t="s">
        <v>178</v>
      </c>
      <c r="C40" s="89" t="s">
        <v>150</v>
      </c>
      <c r="D40" s="67" t="s">
        <v>53</v>
      </c>
      <c r="E40" s="68"/>
      <c r="F40" s="69">
        <v>10493</v>
      </c>
      <c r="G40" s="70">
        <f t="shared" si="0"/>
        <v>0</v>
      </c>
      <c r="H40" s="109"/>
      <c r="I40" s="109"/>
      <c r="J40" s="109"/>
      <c r="K40" s="109"/>
    </row>
    <row r="41" spans="1:11" s="76" customFormat="1" ht="31.5" hidden="1" x14ac:dyDescent="0.25">
      <c r="A41" s="15">
        <v>24</v>
      </c>
      <c r="B41" s="46" t="s">
        <v>179</v>
      </c>
      <c r="C41" s="88" t="s">
        <v>151</v>
      </c>
      <c r="D41" s="75" t="s">
        <v>53</v>
      </c>
      <c r="E41" s="72"/>
      <c r="F41" s="73">
        <v>20599</v>
      </c>
      <c r="G41" s="77">
        <f t="shared" si="0"/>
        <v>0</v>
      </c>
      <c r="H41" s="109"/>
      <c r="I41" s="109"/>
      <c r="J41" s="109"/>
      <c r="K41" s="109"/>
    </row>
    <row r="42" spans="1:11" s="76" customFormat="1" ht="31.5" hidden="1" x14ac:dyDescent="0.25">
      <c r="A42" s="15">
        <v>25</v>
      </c>
      <c r="B42" s="47" t="s">
        <v>180</v>
      </c>
      <c r="C42" s="88" t="s">
        <v>152</v>
      </c>
      <c r="D42" s="75" t="s">
        <v>53</v>
      </c>
      <c r="E42" s="72"/>
      <c r="F42" s="73">
        <v>29621</v>
      </c>
      <c r="G42" s="77">
        <f t="shared" si="0"/>
        <v>0</v>
      </c>
      <c r="H42" s="109"/>
      <c r="I42" s="109"/>
      <c r="J42" s="109"/>
      <c r="K42" s="109"/>
    </row>
    <row r="43" spans="1:11" s="76" customFormat="1" ht="31.5" hidden="1" x14ac:dyDescent="0.25">
      <c r="A43" s="16">
        <v>26</v>
      </c>
      <c r="B43" s="46" t="s">
        <v>295</v>
      </c>
      <c r="C43" s="88" t="s">
        <v>296</v>
      </c>
      <c r="D43" s="75" t="s">
        <v>64</v>
      </c>
      <c r="E43" s="72"/>
      <c r="F43" s="73">
        <v>145845</v>
      </c>
      <c r="G43" s="77">
        <f t="shared" ref="G43" si="2">E43*F43</f>
        <v>0</v>
      </c>
      <c r="H43" s="109"/>
      <c r="I43" s="109"/>
      <c r="J43" s="109"/>
      <c r="K43" s="109"/>
    </row>
    <row r="44" spans="1:11" s="7" customFormat="1" hidden="1" x14ac:dyDescent="0.25">
      <c r="A44" s="15">
        <v>27</v>
      </c>
      <c r="B44" s="46" t="s">
        <v>181</v>
      </c>
      <c r="C44" s="54" t="s">
        <v>153</v>
      </c>
      <c r="D44" s="50" t="s">
        <v>64</v>
      </c>
      <c r="E44" s="25"/>
      <c r="F44" s="38">
        <v>187883</v>
      </c>
      <c r="G44" s="61">
        <f t="shared" si="0"/>
        <v>0</v>
      </c>
      <c r="H44" s="108"/>
      <c r="I44" s="108"/>
      <c r="J44" s="108"/>
      <c r="K44" s="108"/>
    </row>
    <row r="45" spans="1:11" s="7" customFormat="1" hidden="1" x14ac:dyDescent="0.25">
      <c r="A45" s="15">
        <v>28</v>
      </c>
      <c r="B45" s="47" t="s">
        <v>24</v>
      </c>
      <c r="C45" s="54" t="s">
        <v>154</v>
      </c>
      <c r="D45" s="50" t="s">
        <v>64</v>
      </c>
      <c r="E45" s="25"/>
      <c r="F45" s="38">
        <v>234726</v>
      </c>
      <c r="G45" s="61">
        <f t="shared" si="0"/>
        <v>0</v>
      </c>
      <c r="H45" s="108"/>
      <c r="I45" s="108"/>
      <c r="J45" s="108"/>
      <c r="K45" s="108"/>
    </row>
    <row r="46" spans="1:11" s="7" customFormat="1" hidden="1" x14ac:dyDescent="0.25">
      <c r="A46" s="16">
        <v>29</v>
      </c>
      <c r="B46" s="46" t="s">
        <v>25</v>
      </c>
      <c r="C46" s="54" t="s">
        <v>155</v>
      </c>
      <c r="D46" s="51" t="s">
        <v>64</v>
      </c>
      <c r="E46" s="33"/>
      <c r="F46" s="42">
        <v>271157</v>
      </c>
      <c r="G46" s="61">
        <f t="shared" si="0"/>
        <v>0</v>
      </c>
      <c r="H46" s="108"/>
      <c r="I46" s="108"/>
      <c r="J46" s="108"/>
      <c r="K46" s="108"/>
    </row>
    <row r="47" spans="1:11" s="7" customFormat="1" hidden="1" x14ac:dyDescent="0.25">
      <c r="A47" s="15">
        <v>30</v>
      </c>
      <c r="B47" s="47" t="s">
        <v>26</v>
      </c>
      <c r="C47" s="54" t="s">
        <v>156</v>
      </c>
      <c r="D47" s="50" t="s">
        <v>64</v>
      </c>
      <c r="E47" s="25"/>
      <c r="F47" s="38">
        <v>351668</v>
      </c>
      <c r="G47" s="61">
        <f t="shared" si="0"/>
        <v>0</v>
      </c>
      <c r="H47" s="108"/>
      <c r="I47" s="108"/>
      <c r="J47" s="108"/>
      <c r="K47" s="108"/>
    </row>
    <row r="48" spans="1:11" s="7" customFormat="1" x14ac:dyDescent="0.25">
      <c r="A48" s="15">
        <v>31</v>
      </c>
      <c r="B48" s="46" t="s">
        <v>27</v>
      </c>
      <c r="C48" s="54" t="s">
        <v>157</v>
      </c>
      <c r="D48" s="50" t="s">
        <v>64</v>
      </c>
      <c r="E48" s="25">
        <v>0.25700000000000001</v>
      </c>
      <c r="F48" s="38">
        <v>410228</v>
      </c>
      <c r="G48" s="61">
        <f t="shared" si="0"/>
        <v>105428.59600000001</v>
      </c>
      <c r="H48" s="156"/>
      <c r="I48" s="156"/>
      <c r="J48" s="156"/>
      <c r="K48" s="156"/>
    </row>
    <row r="49" spans="1:11" s="7" customFormat="1" ht="16.5" thickBot="1" x14ac:dyDescent="0.3">
      <c r="A49" s="16">
        <v>32</v>
      </c>
      <c r="B49" s="47" t="s">
        <v>28</v>
      </c>
      <c r="C49" s="54" t="s">
        <v>316</v>
      </c>
      <c r="D49" s="51" t="s">
        <v>64</v>
      </c>
      <c r="E49" s="33">
        <v>0.24199999999999999</v>
      </c>
      <c r="F49" s="42">
        <v>476027</v>
      </c>
      <c r="G49" s="61">
        <f t="shared" si="0"/>
        <v>115198.534</v>
      </c>
      <c r="H49" s="156"/>
      <c r="I49" s="156"/>
      <c r="J49" s="156"/>
      <c r="K49" s="156"/>
    </row>
    <row r="50" spans="1:11" s="7" customFormat="1" ht="16.5" hidden="1" thickBot="1" x14ac:dyDescent="0.3">
      <c r="A50" s="15">
        <v>33</v>
      </c>
      <c r="B50" s="46" t="s">
        <v>29</v>
      </c>
      <c r="C50" s="54" t="s">
        <v>65</v>
      </c>
      <c r="D50" s="50" t="s">
        <v>64</v>
      </c>
      <c r="E50" s="25"/>
      <c r="F50" s="38">
        <v>536255</v>
      </c>
      <c r="G50" s="61">
        <f t="shared" si="0"/>
        <v>0</v>
      </c>
      <c r="H50" s="108"/>
      <c r="I50" s="108"/>
      <c r="J50" s="108"/>
      <c r="K50" s="108"/>
    </row>
    <row r="51" spans="1:11" s="7" customFormat="1" ht="16.5" hidden="1" thickBot="1" x14ac:dyDescent="0.3">
      <c r="A51" s="15">
        <v>34</v>
      </c>
      <c r="B51" s="47" t="s">
        <v>30</v>
      </c>
      <c r="C51" s="54" t="s">
        <v>158</v>
      </c>
      <c r="D51" s="50" t="s">
        <v>64</v>
      </c>
      <c r="E51" s="25"/>
      <c r="F51" s="38">
        <v>539197</v>
      </c>
      <c r="G51" s="61">
        <f t="shared" si="0"/>
        <v>0</v>
      </c>
      <c r="H51" s="108"/>
      <c r="I51" s="108"/>
      <c r="J51" s="108"/>
      <c r="K51" s="108"/>
    </row>
    <row r="52" spans="1:11" s="76" customFormat="1" ht="32.25" hidden="1" thickBot="1" x14ac:dyDescent="0.3">
      <c r="A52" s="16">
        <v>35</v>
      </c>
      <c r="B52" s="46" t="s">
        <v>31</v>
      </c>
      <c r="C52" s="74" t="s">
        <v>159</v>
      </c>
      <c r="D52" s="75" t="s">
        <v>144</v>
      </c>
      <c r="E52" s="72"/>
      <c r="F52" s="73">
        <v>7073</v>
      </c>
      <c r="G52" s="77">
        <f t="shared" si="0"/>
        <v>0</v>
      </c>
      <c r="H52" s="109"/>
      <c r="I52" s="109"/>
      <c r="J52" s="109"/>
      <c r="K52" s="109"/>
    </row>
    <row r="53" spans="1:11" s="76" customFormat="1" ht="32.25" hidden="1" thickBot="1" x14ac:dyDescent="0.3">
      <c r="A53" s="15">
        <v>36</v>
      </c>
      <c r="B53" s="47" t="s">
        <v>32</v>
      </c>
      <c r="C53" s="74" t="s">
        <v>160</v>
      </c>
      <c r="D53" s="75" t="s">
        <v>144</v>
      </c>
      <c r="E53" s="72"/>
      <c r="F53" s="73">
        <v>8478</v>
      </c>
      <c r="G53" s="77">
        <f t="shared" si="0"/>
        <v>0</v>
      </c>
      <c r="H53" s="109"/>
      <c r="I53" s="109"/>
      <c r="J53" s="109"/>
      <c r="K53" s="109"/>
    </row>
    <row r="54" spans="1:11" s="76" customFormat="1" ht="32.25" hidden="1" thickBot="1" x14ac:dyDescent="0.3">
      <c r="A54" s="15">
        <v>37</v>
      </c>
      <c r="B54" s="46" t="s">
        <v>33</v>
      </c>
      <c r="C54" s="74" t="s">
        <v>161</v>
      </c>
      <c r="D54" s="78" t="s">
        <v>144</v>
      </c>
      <c r="E54" s="79"/>
      <c r="F54" s="80">
        <v>9571</v>
      </c>
      <c r="G54" s="77">
        <f t="shared" si="0"/>
        <v>0</v>
      </c>
      <c r="H54" s="109"/>
      <c r="I54" s="109"/>
      <c r="J54" s="109"/>
      <c r="K54" s="109"/>
    </row>
    <row r="55" spans="1:11" s="76" customFormat="1" ht="32.25" hidden="1" thickBot="1" x14ac:dyDescent="0.3">
      <c r="A55" s="16">
        <v>38</v>
      </c>
      <c r="B55" s="47" t="s">
        <v>34</v>
      </c>
      <c r="C55" s="74" t="s">
        <v>162</v>
      </c>
      <c r="D55" s="75" t="s">
        <v>144</v>
      </c>
      <c r="E55" s="72"/>
      <c r="F55" s="73">
        <v>11986</v>
      </c>
      <c r="G55" s="77">
        <f t="shared" si="0"/>
        <v>0</v>
      </c>
      <c r="H55" s="109"/>
      <c r="I55" s="109"/>
      <c r="J55" s="109"/>
      <c r="K55" s="109"/>
    </row>
    <row r="56" spans="1:11" s="76" customFormat="1" ht="32.25" hidden="1" thickBot="1" x14ac:dyDescent="0.3">
      <c r="A56" s="15">
        <v>39</v>
      </c>
      <c r="B56" s="46" t="s">
        <v>35</v>
      </c>
      <c r="C56" s="74" t="s">
        <v>163</v>
      </c>
      <c r="D56" s="75" t="s">
        <v>144</v>
      </c>
      <c r="E56" s="72"/>
      <c r="F56" s="73">
        <v>13743</v>
      </c>
      <c r="G56" s="77">
        <f t="shared" si="0"/>
        <v>0</v>
      </c>
      <c r="H56" s="109"/>
      <c r="I56" s="109"/>
      <c r="J56" s="109"/>
      <c r="K56" s="109"/>
    </row>
    <row r="57" spans="1:11" s="76" customFormat="1" ht="32.25" hidden="1" thickBot="1" x14ac:dyDescent="0.3">
      <c r="A57" s="15">
        <v>40</v>
      </c>
      <c r="B57" s="47" t="s">
        <v>36</v>
      </c>
      <c r="C57" s="74" t="s">
        <v>164</v>
      </c>
      <c r="D57" s="78" t="s">
        <v>144</v>
      </c>
      <c r="E57" s="79"/>
      <c r="F57" s="80">
        <v>15717</v>
      </c>
      <c r="G57" s="77">
        <f t="shared" si="0"/>
        <v>0</v>
      </c>
      <c r="H57" s="109"/>
      <c r="I57" s="109"/>
      <c r="J57" s="109"/>
      <c r="K57" s="109"/>
    </row>
    <row r="58" spans="1:11" s="76" customFormat="1" ht="32.25" hidden="1" thickBot="1" x14ac:dyDescent="0.3">
      <c r="A58" s="16">
        <v>41</v>
      </c>
      <c r="B58" s="46" t="s">
        <v>37</v>
      </c>
      <c r="C58" s="74" t="s">
        <v>165</v>
      </c>
      <c r="D58" s="75" t="s">
        <v>144</v>
      </c>
      <c r="E58" s="72"/>
      <c r="F58" s="73">
        <v>17524</v>
      </c>
      <c r="G58" s="77">
        <f t="shared" si="0"/>
        <v>0</v>
      </c>
      <c r="H58" s="109"/>
      <c r="I58" s="109"/>
      <c r="J58" s="109"/>
      <c r="K58" s="109"/>
    </row>
    <row r="59" spans="1:11" s="76" customFormat="1" ht="32.25" hidden="1" thickBot="1" x14ac:dyDescent="0.3">
      <c r="A59" s="15">
        <v>42</v>
      </c>
      <c r="B59" s="47" t="s">
        <v>38</v>
      </c>
      <c r="C59" s="74" t="s">
        <v>166</v>
      </c>
      <c r="D59" s="75" t="s">
        <v>144</v>
      </c>
      <c r="E59" s="72"/>
      <c r="F59" s="73">
        <v>17612</v>
      </c>
      <c r="G59" s="77">
        <f t="shared" si="0"/>
        <v>0</v>
      </c>
      <c r="H59" s="109"/>
      <c r="I59" s="109"/>
      <c r="J59" s="109"/>
      <c r="K59" s="109"/>
    </row>
    <row r="60" spans="1:11" s="76" customFormat="1" ht="32.25" hidden="1" thickBot="1" x14ac:dyDescent="0.3">
      <c r="A60" s="15">
        <v>43</v>
      </c>
      <c r="B60" s="46" t="s">
        <v>39</v>
      </c>
      <c r="C60" s="74" t="s">
        <v>167</v>
      </c>
      <c r="D60" s="75" t="s">
        <v>144</v>
      </c>
      <c r="E60" s="72"/>
      <c r="F60" s="73">
        <v>14016</v>
      </c>
      <c r="G60" s="77">
        <f t="shared" si="0"/>
        <v>0</v>
      </c>
      <c r="H60" s="109"/>
      <c r="I60" s="109"/>
      <c r="J60" s="109"/>
      <c r="K60" s="109"/>
    </row>
    <row r="61" spans="1:11" s="76" customFormat="1" ht="32.25" hidden="1" thickBot="1" x14ac:dyDescent="0.3">
      <c r="A61" s="16">
        <v>44</v>
      </c>
      <c r="B61" s="47" t="s">
        <v>40</v>
      </c>
      <c r="C61" s="74" t="s">
        <v>168</v>
      </c>
      <c r="D61" s="75" t="s">
        <v>144</v>
      </c>
      <c r="E61" s="72"/>
      <c r="F61" s="73">
        <v>15421</v>
      </c>
      <c r="G61" s="77">
        <f t="shared" si="0"/>
        <v>0</v>
      </c>
      <c r="H61" s="109"/>
      <c r="I61" s="109"/>
      <c r="J61" s="109"/>
      <c r="K61" s="109"/>
    </row>
    <row r="62" spans="1:11" s="76" customFormat="1" ht="32.25" hidden="1" thickBot="1" x14ac:dyDescent="0.3">
      <c r="A62" s="15">
        <v>45</v>
      </c>
      <c r="B62" s="46" t="s">
        <v>41</v>
      </c>
      <c r="C62" s="74" t="s">
        <v>169</v>
      </c>
      <c r="D62" s="78" t="s">
        <v>144</v>
      </c>
      <c r="E62" s="79"/>
      <c r="F62" s="80">
        <v>16514</v>
      </c>
      <c r="G62" s="77">
        <f t="shared" si="0"/>
        <v>0</v>
      </c>
      <c r="H62" s="109"/>
      <c r="I62" s="109"/>
      <c r="J62" s="109"/>
      <c r="K62" s="109"/>
    </row>
    <row r="63" spans="1:11" s="76" customFormat="1" ht="32.25" hidden="1" thickBot="1" x14ac:dyDescent="0.3">
      <c r="A63" s="15">
        <v>46</v>
      </c>
      <c r="B63" s="47" t="s">
        <v>42</v>
      </c>
      <c r="C63" s="74" t="s">
        <v>170</v>
      </c>
      <c r="D63" s="75" t="s">
        <v>144</v>
      </c>
      <c r="E63" s="72"/>
      <c r="F63" s="73">
        <v>18929</v>
      </c>
      <c r="G63" s="77">
        <f t="shared" si="0"/>
        <v>0</v>
      </c>
      <c r="H63" s="109"/>
      <c r="I63" s="109"/>
      <c r="J63" s="109"/>
      <c r="K63" s="109"/>
    </row>
    <row r="64" spans="1:11" s="76" customFormat="1" ht="32.25" hidden="1" thickBot="1" x14ac:dyDescent="0.3">
      <c r="A64" s="16">
        <v>47</v>
      </c>
      <c r="B64" s="46" t="s">
        <v>43</v>
      </c>
      <c r="C64" s="74" t="s">
        <v>171</v>
      </c>
      <c r="D64" s="75" t="s">
        <v>144</v>
      </c>
      <c r="E64" s="72"/>
      <c r="F64" s="73">
        <v>20687</v>
      </c>
      <c r="G64" s="77">
        <f t="shared" si="0"/>
        <v>0</v>
      </c>
      <c r="H64" s="109"/>
      <c r="I64" s="109"/>
      <c r="J64" s="109"/>
      <c r="K64" s="109"/>
    </row>
    <row r="65" spans="1:11" s="76" customFormat="1" ht="32.25" hidden="1" thickBot="1" x14ac:dyDescent="0.3">
      <c r="A65" s="15">
        <v>48</v>
      </c>
      <c r="B65" s="47" t="s">
        <v>44</v>
      </c>
      <c r="C65" s="74" t="s">
        <v>172</v>
      </c>
      <c r="D65" s="78" t="s">
        <v>144</v>
      </c>
      <c r="E65" s="79"/>
      <c r="F65" s="80">
        <v>22660</v>
      </c>
      <c r="G65" s="77">
        <f t="shared" si="0"/>
        <v>0</v>
      </c>
      <c r="H65" s="109"/>
      <c r="I65" s="109"/>
      <c r="J65" s="109"/>
      <c r="K65" s="109"/>
    </row>
    <row r="66" spans="1:11" s="76" customFormat="1" ht="32.25" hidden="1" thickBot="1" x14ac:dyDescent="0.3">
      <c r="A66" s="15">
        <v>49</v>
      </c>
      <c r="B66" s="46" t="s">
        <v>45</v>
      </c>
      <c r="C66" s="74" t="s">
        <v>173</v>
      </c>
      <c r="D66" s="75" t="s">
        <v>144</v>
      </c>
      <c r="E66" s="72"/>
      <c r="F66" s="73">
        <v>24468</v>
      </c>
      <c r="G66" s="77">
        <f t="shared" si="0"/>
        <v>0</v>
      </c>
      <c r="H66" s="109"/>
      <c r="I66" s="109"/>
      <c r="J66" s="109"/>
      <c r="K66" s="109"/>
    </row>
    <row r="67" spans="1:11" s="76" customFormat="1" ht="32.25" hidden="1" thickBot="1" x14ac:dyDescent="0.3">
      <c r="A67" s="16">
        <v>50</v>
      </c>
      <c r="B67" s="47" t="s">
        <v>46</v>
      </c>
      <c r="C67" s="74" t="s">
        <v>174</v>
      </c>
      <c r="D67" s="75" t="s">
        <v>144</v>
      </c>
      <c r="E67" s="72"/>
      <c r="F67" s="73">
        <v>24555</v>
      </c>
      <c r="G67" s="77">
        <f t="shared" si="0"/>
        <v>0</v>
      </c>
      <c r="H67" s="109"/>
      <c r="I67" s="109"/>
      <c r="J67" s="109"/>
      <c r="K67" s="109"/>
    </row>
    <row r="68" spans="1:11" s="7" customFormat="1" ht="16.5" hidden="1" thickBot="1" x14ac:dyDescent="0.3">
      <c r="A68" s="15">
        <v>51</v>
      </c>
      <c r="B68" s="46" t="s">
        <v>47</v>
      </c>
      <c r="C68" s="54" t="s">
        <v>198</v>
      </c>
      <c r="D68" s="51" t="s">
        <v>200</v>
      </c>
      <c r="E68" s="33"/>
      <c r="F68" s="42">
        <v>2524</v>
      </c>
      <c r="G68" s="61">
        <f t="shared" si="0"/>
        <v>0</v>
      </c>
      <c r="H68" s="108"/>
      <c r="I68" s="108"/>
      <c r="J68" s="108"/>
      <c r="K68" s="108"/>
    </row>
    <row r="69" spans="1:11" s="7" customFormat="1" ht="32.25" hidden="1" thickBot="1" x14ac:dyDescent="0.3">
      <c r="A69" s="15">
        <v>52</v>
      </c>
      <c r="B69" s="46" t="s">
        <v>326</v>
      </c>
      <c r="C69" s="54" t="s">
        <v>328</v>
      </c>
      <c r="D69" s="51" t="s">
        <v>200</v>
      </c>
      <c r="E69" s="33"/>
      <c r="F69" s="42">
        <v>1768</v>
      </c>
      <c r="G69" s="61">
        <f t="shared" ref="G69" si="3">E69*F69</f>
        <v>0</v>
      </c>
      <c r="H69" s="108"/>
      <c r="I69" s="108"/>
      <c r="J69" s="108"/>
      <c r="K69" s="108"/>
    </row>
    <row r="70" spans="1:11" s="7" customFormat="1" ht="16.5" hidden="1" thickBot="1" x14ac:dyDescent="0.3">
      <c r="A70" s="16">
        <v>53</v>
      </c>
      <c r="B70" s="47" t="s">
        <v>48</v>
      </c>
      <c r="C70" s="54" t="s">
        <v>199</v>
      </c>
      <c r="D70" s="50" t="s">
        <v>200</v>
      </c>
      <c r="E70" s="25"/>
      <c r="F70" s="38">
        <v>4529</v>
      </c>
      <c r="G70" s="61">
        <f t="shared" si="0"/>
        <v>0</v>
      </c>
      <c r="H70" s="108"/>
      <c r="I70" s="108"/>
      <c r="J70" s="108"/>
      <c r="K70" s="108"/>
    </row>
    <row r="71" spans="1:11" s="7" customFormat="1" ht="32.25" hidden="1" thickBot="1" x14ac:dyDescent="0.3">
      <c r="A71" s="15">
        <v>54</v>
      </c>
      <c r="B71" s="47" t="s">
        <v>327</v>
      </c>
      <c r="C71" s="54" t="s">
        <v>329</v>
      </c>
      <c r="D71" s="50" t="s">
        <v>200</v>
      </c>
      <c r="E71" s="25"/>
      <c r="F71" s="38">
        <v>3046</v>
      </c>
      <c r="G71" s="61">
        <f t="shared" ref="G71" si="4">E71*F71</f>
        <v>0</v>
      </c>
      <c r="H71" s="108"/>
      <c r="I71" s="108"/>
      <c r="J71" s="108"/>
      <c r="K71" s="108"/>
    </row>
    <row r="72" spans="1:11" s="7" customFormat="1" ht="16.5" hidden="1" thickBot="1" x14ac:dyDescent="0.3">
      <c r="A72" s="15">
        <v>55</v>
      </c>
      <c r="B72" s="48" t="s">
        <v>49</v>
      </c>
      <c r="C72" s="55" t="s">
        <v>107</v>
      </c>
      <c r="D72" s="51" t="s">
        <v>64</v>
      </c>
      <c r="E72" s="33"/>
      <c r="F72" s="42">
        <v>187819</v>
      </c>
      <c r="G72" s="62">
        <f>E72*F72</f>
        <v>0</v>
      </c>
      <c r="H72" s="108"/>
      <c r="I72" s="108"/>
      <c r="J72" s="108"/>
      <c r="K72" s="108"/>
    </row>
    <row r="73" spans="1:11" s="7" customFormat="1" ht="16.5" thickBot="1" x14ac:dyDescent="0.3">
      <c r="A73" s="113" t="s">
        <v>84</v>
      </c>
      <c r="B73" s="114"/>
      <c r="C73" s="127"/>
      <c r="D73" s="114"/>
      <c r="E73" s="114"/>
      <c r="F73" s="115"/>
      <c r="G73" s="60">
        <f>SUM(G37:G72)</f>
        <v>824609.13</v>
      </c>
      <c r="H73" s="159">
        <f>45.3*G73/100</f>
        <v>373547.93589000002</v>
      </c>
      <c r="I73" s="159">
        <v>0</v>
      </c>
      <c r="J73" s="159">
        <f>54.7*G73/100</f>
        <v>451061.19411000004</v>
      </c>
      <c r="K73" s="156">
        <f>SUM(H73:J73)</f>
        <v>824609.13000000012</v>
      </c>
    </row>
    <row r="74" spans="1:11" s="7" customFormat="1" ht="19.5" thickBot="1" x14ac:dyDescent="0.3">
      <c r="A74" s="123" t="s">
        <v>124</v>
      </c>
      <c r="B74" s="124"/>
      <c r="C74" s="124"/>
      <c r="D74" s="124"/>
      <c r="E74" s="124"/>
      <c r="F74" s="124"/>
      <c r="G74" s="128"/>
      <c r="H74" s="156"/>
      <c r="I74" s="156"/>
      <c r="J74" s="156"/>
      <c r="K74" s="156"/>
    </row>
    <row r="75" spans="1:11" s="7" customFormat="1" ht="16.5" hidden="1" thickBot="1" x14ac:dyDescent="0.3">
      <c r="A75" s="16">
        <v>56</v>
      </c>
      <c r="B75" s="46" t="s">
        <v>106</v>
      </c>
      <c r="C75" s="52" t="s">
        <v>122</v>
      </c>
      <c r="D75" s="49" t="s">
        <v>64</v>
      </c>
      <c r="E75" s="86"/>
      <c r="F75" s="37">
        <v>2665728</v>
      </c>
      <c r="G75" s="39">
        <f>E75*F75</f>
        <v>0</v>
      </c>
      <c r="H75" s="108">
        <f>34.2*G75/100</f>
        <v>0</v>
      </c>
      <c r="I75" s="108">
        <v>0</v>
      </c>
      <c r="J75" s="108">
        <f>65.8*G75/100</f>
        <v>0</v>
      </c>
      <c r="K75" s="108"/>
    </row>
    <row r="76" spans="1:11" s="7" customFormat="1" ht="16.5" hidden="1" thickBot="1" x14ac:dyDescent="0.3">
      <c r="A76" s="15">
        <v>57</v>
      </c>
      <c r="B76" s="47" t="s">
        <v>109</v>
      </c>
      <c r="C76" s="54" t="s">
        <v>123</v>
      </c>
      <c r="D76" s="50" t="s">
        <v>64</v>
      </c>
      <c r="E76" s="25"/>
      <c r="F76" s="38">
        <v>3154914</v>
      </c>
      <c r="G76" s="61">
        <f>E76*F76</f>
        <v>0</v>
      </c>
      <c r="H76" s="108">
        <f>41.1*G76/100</f>
        <v>0</v>
      </c>
      <c r="I76" s="108">
        <v>0</v>
      </c>
      <c r="J76" s="108">
        <f>58.9*G76/100</f>
        <v>0</v>
      </c>
      <c r="K76" s="108"/>
    </row>
    <row r="77" spans="1:11" s="7" customFormat="1" ht="16.5" hidden="1" thickBot="1" x14ac:dyDescent="0.3">
      <c r="A77" s="91">
        <v>58</v>
      </c>
      <c r="B77" s="92" t="s">
        <v>110</v>
      </c>
      <c r="C77" s="93" t="s">
        <v>182</v>
      </c>
      <c r="D77" s="94" t="s">
        <v>184</v>
      </c>
      <c r="E77" s="95"/>
      <c r="F77" s="90">
        <v>1642060</v>
      </c>
      <c r="G77" s="96">
        <f>E77*F77</f>
        <v>0</v>
      </c>
      <c r="H77" s="108">
        <v>0</v>
      </c>
      <c r="I77" s="108">
        <v>0</v>
      </c>
      <c r="J77" s="108">
        <f>G77</f>
        <v>0</v>
      </c>
      <c r="K77" s="108"/>
    </row>
    <row r="78" spans="1:11" s="7" customFormat="1" ht="16.5" hidden="1" thickBot="1" x14ac:dyDescent="0.3">
      <c r="A78" s="97">
        <v>59</v>
      </c>
      <c r="B78" s="98" t="s">
        <v>111</v>
      </c>
      <c r="C78" s="99" t="s">
        <v>183</v>
      </c>
      <c r="D78" s="100" t="s">
        <v>184</v>
      </c>
      <c r="E78" s="101"/>
      <c r="F78" s="102">
        <v>1669606</v>
      </c>
      <c r="G78" s="96">
        <f>E78*F78</f>
        <v>0</v>
      </c>
      <c r="H78" s="108">
        <v>0</v>
      </c>
      <c r="I78" s="108">
        <v>0</v>
      </c>
      <c r="J78" s="108">
        <f>G78</f>
        <v>0</v>
      </c>
      <c r="K78" s="108"/>
    </row>
    <row r="79" spans="1:11" s="7" customFormat="1" ht="16.5" hidden="1" thickBot="1" x14ac:dyDescent="0.3">
      <c r="A79" s="129" t="s">
        <v>132</v>
      </c>
      <c r="B79" s="130"/>
      <c r="C79" s="130"/>
      <c r="D79" s="130"/>
      <c r="E79" s="130"/>
      <c r="F79" s="131"/>
      <c r="G79" s="103">
        <f>SUM(G75:G78)</f>
        <v>0</v>
      </c>
      <c r="H79" s="110">
        <f>SUM(H75:H78)</f>
        <v>0</v>
      </c>
      <c r="I79" s="110">
        <f t="shared" ref="I79:J79" si="5">SUM(I75:I78)</f>
        <v>0</v>
      </c>
      <c r="J79" s="110">
        <f t="shared" si="5"/>
        <v>0</v>
      </c>
      <c r="K79" s="108">
        <f>SUM(H79:J79)</f>
        <v>0</v>
      </c>
    </row>
    <row r="80" spans="1:11" s="7" customFormat="1" ht="19.5" thickBot="1" x14ac:dyDescent="0.3">
      <c r="A80" s="132" t="s">
        <v>66</v>
      </c>
      <c r="B80" s="133"/>
      <c r="C80" s="133"/>
      <c r="D80" s="133"/>
      <c r="E80" s="133"/>
      <c r="F80" s="133"/>
      <c r="G80" s="134"/>
      <c r="H80" s="156"/>
      <c r="I80" s="156"/>
      <c r="J80" s="156"/>
      <c r="K80" s="156"/>
    </row>
    <row r="81" spans="1:11" s="7" customFormat="1" x14ac:dyDescent="0.25">
      <c r="A81" s="91">
        <v>60</v>
      </c>
      <c r="B81" s="92" t="s">
        <v>115</v>
      </c>
      <c r="C81" s="104" t="s">
        <v>185</v>
      </c>
      <c r="D81" s="94" t="s">
        <v>60</v>
      </c>
      <c r="E81" s="95">
        <v>3</v>
      </c>
      <c r="F81" s="90">
        <v>438595</v>
      </c>
      <c r="G81" s="105">
        <f>E81*F81</f>
        <v>1315785</v>
      </c>
      <c r="H81" s="156"/>
      <c r="I81" s="156"/>
      <c r="J81" s="156"/>
      <c r="K81" s="156"/>
    </row>
    <row r="82" spans="1:11" s="7" customFormat="1" hidden="1" x14ac:dyDescent="0.25">
      <c r="A82" s="91">
        <v>61</v>
      </c>
      <c r="B82" s="92" t="s">
        <v>116</v>
      </c>
      <c r="C82" s="93" t="s">
        <v>186</v>
      </c>
      <c r="D82" s="94" t="s">
        <v>60</v>
      </c>
      <c r="E82" s="95"/>
      <c r="F82" s="90">
        <v>438595</v>
      </c>
      <c r="G82" s="96">
        <f t="shared" ref="G82:G99" si="6">E82*F82</f>
        <v>0</v>
      </c>
      <c r="H82" s="108"/>
      <c r="I82" s="108"/>
      <c r="J82" s="108"/>
      <c r="K82" s="108"/>
    </row>
    <row r="83" spans="1:11" s="7" customFormat="1" hidden="1" x14ac:dyDescent="0.25">
      <c r="A83" s="91">
        <v>62</v>
      </c>
      <c r="B83" s="92" t="s">
        <v>117</v>
      </c>
      <c r="C83" s="93" t="s">
        <v>187</v>
      </c>
      <c r="D83" s="94" t="s">
        <v>60</v>
      </c>
      <c r="E83" s="95"/>
      <c r="F83" s="90">
        <v>438595</v>
      </c>
      <c r="G83" s="96">
        <f t="shared" si="6"/>
        <v>0</v>
      </c>
      <c r="H83" s="108"/>
      <c r="I83" s="108"/>
      <c r="J83" s="108"/>
      <c r="K83" s="108"/>
    </row>
    <row r="84" spans="1:11" s="7" customFormat="1" hidden="1" x14ac:dyDescent="0.25">
      <c r="A84" s="91">
        <v>63</v>
      </c>
      <c r="B84" s="92" t="s">
        <v>206</v>
      </c>
      <c r="C84" s="93" t="s">
        <v>188</v>
      </c>
      <c r="D84" s="94" t="s">
        <v>60</v>
      </c>
      <c r="E84" s="95"/>
      <c r="F84" s="90">
        <v>469070</v>
      </c>
      <c r="G84" s="96">
        <f t="shared" si="6"/>
        <v>0</v>
      </c>
      <c r="H84" s="108"/>
      <c r="I84" s="108"/>
      <c r="J84" s="108"/>
      <c r="K84" s="108"/>
    </row>
    <row r="85" spans="1:11" s="7" customFormat="1" hidden="1" x14ac:dyDescent="0.25">
      <c r="A85" s="91">
        <v>64</v>
      </c>
      <c r="B85" s="92" t="s">
        <v>207</v>
      </c>
      <c r="C85" s="93" t="s">
        <v>189</v>
      </c>
      <c r="D85" s="94" t="s">
        <v>60</v>
      </c>
      <c r="E85" s="95"/>
      <c r="F85" s="90">
        <v>538958</v>
      </c>
      <c r="G85" s="96">
        <f t="shared" si="6"/>
        <v>0</v>
      </c>
      <c r="H85" s="108"/>
      <c r="I85" s="108"/>
      <c r="J85" s="108"/>
      <c r="K85" s="108"/>
    </row>
    <row r="86" spans="1:11" s="7" customFormat="1" ht="16.5" thickBot="1" x14ac:dyDescent="0.3">
      <c r="A86" s="147" t="s">
        <v>317</v>
      </c>
      <c r="B86" s="148"/>
      <c r="C86" s="148"/>
      <c r="D86" s="148"/>
      <c r="E86" s="148"/>
      <c r="F86" s="149"/>
      <c r="G86" s="96">
        <f>SUM(G81:G85)</f>
        <v>1315785</v>
      </c>
      <c r="H86" s="156">
        <f>4.2*G86/100</f>
        <v>55262.97</v>
      </c>
      <c r="I86" s="156">
        <f>56.8*G86/100</f>
        <v>747365.88</v>
      </c>
      <c r="J86" s="156">
        <f>39*G86/100</f>
        <v>513156.15</v>
      </c>
      <c r="K86" s="156"/>
    </row>
    <row r="87" spans="1:11" s="7" customFormat="1" ht="16.5" hidden="1" thickBot="1" x14ac:dyDescent="0.3">
      <c r="A87" s="91">
        <v>65</v>
      </c>
      <c r="B87" s="92" t="s">
        <v>208</v>
      </c>
      <c r="C87" s="93" t="s">
        <v>190</v>
      </c>
      <c r="D87" s="94" t="s">
        <v>60</v>
      </c>
      <c r="E87" s="95"/>
      <c r="F87" s="90">
        <v>521633</v>
      </c>
      <c r="G87" s="96">
        <f t="shared" si="6"/>
        <v>0</v>
      </c>
      <c r="H87" s="108"/>
      <c r="I87" s="108"/>
      <c r="J87" s="108"/>
      <c r="K87" s="108"/>
    </row>
    <row r="88" spans="1:11" s="7" customFormat="1" ht="16.5" hidden="1" thickBot="1" x14ac:dyDescent="0.3">
      <c r="A88" s="91">
        <v>66</v>
      </c>
      <c r="B88" s="92" t="s">
        <v>209</v>
      </c>
      <c r="C88" s="93" t="s">
        <v>191</v>
      </c>
      <c r="D88" s="94" t="s">
        <v>60</v>
      </c>
      <c r="E88" s="95"/>
      <c r="F88" s="90">
        <v>532566</v>
      </c>
      <c r="G88" s="96">
        <f t="shared" si="6"/>
        <v>0</v>
      </c>
      <c r="H88" s="108"/>
      <c r="I88" s="108"/>
      <c r="J88" s="108"/>
      <c r="K88" s="108"/>
    </row>
    <row r="89" spans="1:11" s="7" customFormat="1" ht="16.5" hidden="1" thickBot="1" x14ac:dyDescent="0.3">
      <c r="A89" s="91">
        <v>67</v>
      </c>
      <c r="B89" s="92" t="s">
        <v>210</v>
      </c>
      <c r="C89" s="93" t="s">
        <v>127</v>
      </c>
      <c r="D89" s="94" t="s">
        <v>60</v>
      </c>
      <c r="E89" s="95"/>
      <c r="F89" s="90">
        <v>817210</v>
      </c>
      <c r="G89" s="96">
        <f t="shared" si="6"/>
        <v>0</v>
      </c>
      <c r="H89" s="108"/>
      <c r="I89" s="108"/>
      <c r="J89" s="108"/>
      <c r="K89" s="108"/>
    </row>
    <row r="90" spans="1:11" s="7" customFormat="1" ht="16.5" hidden="1" thickBot="1" x14ac:dyDescent="0.3">
      <c r="A90" s="91">
        <v>68</v>
      </c>
      <c r="B90" s="92" t="s">
        <v>211</v>
      </c>
      <c r="C90" s="93" t="s">
        <v>126</v>
      </c>
      <c r="D90" s="94" t="s">
        <v>60</v>
      </c>
      <c r="E90" s="95"/>
      <c r="F90" s="90">
        <v>924262</v>
      </c>
      <c r="G90" s="96">
        <f t="shared" si="6"/>
        <v>0</v>
      </c>
      <c r="H90" s="108"/>
      <c r="I90" s="108"/>
      <c r="J90" s="108"/>
      <c r="K90" s="108"/>
    </row>
    <row r="91" spans="1:11" s="7" customFormat="1" ht="16.5" hidden="1" thickBot="1" x14ac:dyDescent="0.3">
      <c r="A91" s="91">
        <v>69</v>
      </c>
      <c r="B91" s="92" t="s">
        <v>212</v>
      </c>
      <c r="C91" s="93" t="s">
        <v>67</v>
      </c>
      <c r="D91" s="94" t="s">
        <v>60</v>
      </c>
      <c r="E91" s="95"/>
      <c r="F91" s="90">
        <v>1096411</v>
      </c>
      <c r="G91" s="96">
        <f t="shared" si="6"/>
        <v>0</v>
      </c>
      <c r="H91" s="108"/>
      <c r="I91" s="108"/>
      <c r="J91" s="108"/>
      <c r="K91" s="108"/>
    </row>
    <row r="92" spans="1:11" s="7" customFormat="1" ht="16.5" hidden="1" thickBot="1" x14ac:dyDescent="0.3">
      <c r="A92" s="91">
        <v>70</v>
      </c>
      <c r="B92" s="92" t="s">
        <v>213</v>
      </c>
      <c r="C92" s="93" t="s">
        <v>68</v>
      </c>
      <c r="D92" s="94" t="s">
        <v>60</v>
      </c>
      <c r="E92" s="95"/>
      <c r="F92" s="90">
        <v>1133388</v>
      </c>
      <c r="G92" s="96">
        <f t="shared" si="6"/>
        <v>0</v>
      </c>
      <c r="H92" s="108"/>
      <c r="I92" s="108"/>
      <c r="J92" s="108"/>
      <c r="K92" s="108"/>
    </row>
    <row r="93" spans="1:11" s="7" customFormat="1" ht="16.5" hidden="1" thickBot="1" x14ac:dyDescent="0.3">
      <c r="A93" s="91">
        <v>71</v>
      </c>
      <c r="B93" s="92" t="s">
        <v>214</v>
      </c>
      <c r="C93" s="93" t="s">
        <v>69</v>
      </c>
      <c r="D93" s="100" t="s">
        <v>60</v>
      </c>
      <c r="E93" s="101"/>
      <c r="F93" s="102">
        <v>1385322</v>
      </c>
      <c r="G93" s="96">
        <f t="shared" si="6"/>
        <v>0</v>
      </c>
      <c r="H93" s="108"/>
      <c r="I93" s="108"/>
      <c r="J93" s="108"/>
      <c r="K93" s="108"/>
    </row>
    <row r="94" spans="1:11" s="7" customFormat="1" ht="16.5" hidden="1" thickBot="1" x14ac:dyDescent="0.3">
      <c r="A94" s="91">
        <v>72</v>
      </c>
      <c r="B94" s="92" t="s">
        <v>215</v>
      </c>
      <c r="C94" s="93" t="s">
        <v>128</v>
      </c>
      <c r="D94" s="100" t="s">
        <v>60</v>
      </c>
      <c r="E94" s="101"/>
      <c r="F94" s="102">
        <v>2177690</v>
      </c>
      <c r="G94" s="96">
        <f t="shared" si="6"/>
        <v>0</v>
      </c>
      <c r="H94" s="108"/>
      <c r="I94" s="108"/>
      <c r="J94" s="108"/>
      <c r="K94" s="108"/>
    </row>
    <row r="95" spans="1:11" s="7" customFormat="1" ht="16.5" hidden="1" thickBot="1" x14ac:dyDescent="0.3">
      <c r="A95" s="91">
        <v>73</v>
      </c>
      <c r="B95" s="92" t="s">
        <v>216</v>
      </c>
      <c r="C95" s="93" t="s">
        <v>192</v>
      </c>
      <c r="D95" s="100" t="s">
        <v>60</v>
      </c>
      <c r="E95" s="101"/>
      <c r="F95" s="102">
        <v>2623356</v>
      </c>
      <c r="G95" s="96">
        <f t="shared" si="6"/>
        <v>0</v>
      </c>
      <c r="H95" s="108"/>
      <c r="I95" s="108"/>
      <c r="J95" s="108"/>
      <c r="K95" s="108"/>
    </row>
    <row r="96" spans="1:11" s="7" customFormat="1" ht="16.5" hidden="1" thickBot="1" x14ac:dyDescent="0.3">
      <c r="A96" s="91">
        <v>74</v>
      </c>
      <c r="B96" s="46" t="s">
        <v>217</v>
      </c>
      <c r="C96" s="53" t="s">
        <v>129</v>
      </c>
      <c r="D96" s="50" t="s">
        <v>60</v>
      </c>
      <c r="E96" s="25"/>
      <c r="F96" s="38">
        <v>2723143</v>
      </c>
      <c r="G96" s="40">
        <f t="shared" si="6"/>
        <v>0</v>
      </c>
      <c r="H96" s="108"/>
      <c r="I96" s="108"/>
      <c r="J96" s="108"/>
      <c r="K96" s="108"/>
    </row>
    <row r="97" spans="1:11" s="7" customFormat="1" ht="16.5" hidden="1" thickBot="1" x14ac:dyDescent="0.3">
      <c r="A97" s="91">
        <v>75</v>
      </c>
      <c r="B97" s="46" t="s">
        <v>218</v>
      </c>
      <c r="C97" s="53" t="s">
        <v>130</v>
      </c>
      <c r="D97" s="50" t="s">
        <v>60</v>
      </c>
      <c r="E97" s="25"/>
      <c r="F97" s="38">
        <v>3084991</v>
      </c>
      <c r="G97" s="40">
        <f t="shared" si="6"/>
        <v>0</v>
      </c>
      <c r="H97" s="108"/>
      <c r="I97" s="108"/>
      <c r="J97" s="108"/>
      <c r="K97" s="108"/>
    </row>
    <row r="98" spans="1:11" s="7" customFormat="1" ht="16.5" hidden="1" thickBot="1" x14ac:dyDescent="0.3">
      <c r="A98" s="91">
        <v>76</v>
      </c>
      <c r="B98" s="46" t="s">
        <v>219</v>
      </c>
      <c r="C98" s="53" t="s">
        <v>131</v>
      </c>
      <c r="D98" s="50" t="s">
        <v>60</v>
      </c>
      <c r="E98" s="25"/>
      <c r="F98" s="38">
        <v>3266159</v>
      </c>
      <c r="G98" s="40">
        <f t="shared" si="6"/>
        <v>0</v>
      </c>
      <c r="H98" s="108"/>
      <c r="I98" s="108"/>
      <c r="J98" s="108"/>
      <c r="K98" s="108"/>
    </row>
    <row r="99" spans="1:11" s="7" customFormat="1" ht="16.5" hidden="1" thickBot="1" x14ac:dyDescent="0.3">
      <c r="A99" s="91">
        <v>77</v>
      </c>
      <c r="B99" s="46" t="s">
        <v>220</v>
      </c>
      <c r="C99" s="53" t="s">
        <v>193</v>
      </c>
      <c r="D99" s="50" t="s">
        <v>60</v>
      </c>
      <c r="E99" s="25"/>
      <c r="F99" s="38">
        <v>5210857</v>
      </c>
      <c r="G99" s="40">
        <f t="shared" si="6"/>
        <v>0</v>
      </c>
      <c r="H99" s="108"/>
      <c r="I99" s="108"/>
      <c r="J99" s="108"/>
      <c r="K99" s="108"/>
    </row>
    <row r="100" spans="1:11" s="7" customFormat="1" ht="16.5" hidden="1" thickBot="1" x14ac:dyDescent="0.3">
      <c r="A100" s="144" t="s">
        <v>318</v>
      </c>
      <c r="B100" s="150"/>
      <c r="C100" s="150"/>
      <c r="D100" s="150"/>
      <c r="E100" s="150"/>
      <c r="F100" s="151"/>
      <c r="G100" s="40">
        <f>SUM(G87:G99)</f>
        <v>0</v>
      </c>
      <c r="H100" s="108">
        <f>3.6*G100/100</f>
        <v>0</v>
      </c>
      <c r="I100" s="108">
        <f>74.5*G100/100</f>
        <v>0</v>
      </c>
      <c r="J100" s="108">
        <f>21.9*G100/100</f>
        <v>0</v>
      </c>
      <c r="K100" s="108"/>
    </row>
    <row r="101" spans="1:11" s="7" customFormat="1" ht="16.5" hidden="1" thickBot="1" x14ac:dyDescent="0.3">
      <c r="A101" s="16">
        <v>78</v>
      </c>
      <c r="B101" s="47" t="s">
        <v>221</v>
      </c>
      <c r="C101" s="53" t="s">
        <v>70</v>
      </c>
      <c r="D101" s="50" t="s">
        <v>60</v>
      </c>
      <c r="E101" s="25"/>
      <c r="F101" s="38">
        <v>125496</v>
      </c>
      <c r="G101" s="40">
        <f t="shared" si="0"/>
        <v>0</v>
      </c>
      <c r="H101" s="108"/>
      <c r="I101" s="108"/>
      <c r="J101" s="108"/>
      <c r="K101" s="108"/>
    </row>
    <row r="102" spans="1:11" s="7" customFormat="1" ht="16.5" hidden="1" thickBot="1" x14ac:dyDescent="0.3">
      <c r="A102" s="16">
        <v>79</v>
      </c>
      <c r="B102" s="47" t="s">
        <v>222</v>
      </c>
      <c r="C102" s="53" t="s">
        <v>71</v>
      </c>
      <c r="D102" s="50" t="s">
        <v>60</v>
      </c>
      <c r="E102" s="25"/>
      <c r="F102" s="38">
        <v>199483</v>
      </c>
      <c r="G102" s="40">
        <f t="shared" si="0"/>
        <v>0</v>
      </c>
      <c r="H102" s="108"/>
      <c r="I102" s="108"/>
      <c r="J102" s="108"/>
      <c r="K102" s="108"/>
    </row>
    <row r="103" spans="1:11" s="7" customFormat="1" ht="16.5" hidden="1" thickBot="1" x14ac:dyDescent="0.3">
      <c r="A103" s="16">
        <v>80</v>
      </c>
      <c r="B103" s="47" t="s">
        <v>223</v>
      </c>
      <c r="C103" s="53" t="s">
        <v>72</v>
      </c>
      <c r="D103" s="50" t="s">
        <v>60</v>
      </c>
      <c r="E103" s="25"/>
      <c r="F103" s="38">
        <v>215048</v>
      </c>
      <c r="G103" s="40">
        <f t="shared" si="0"/>
        <v>0</v>
      </c>
      <c r="H103" s="108"/>
      <c r="I103" s="108"/>
      <c r="J103" s="108"/>
      <c r="K103" s="108"/>
    </row>
    <row r="104" spans="1:11" s="7" customFormat="1" ht="16.5" hidden="1" thickBot="1" x14ac:dyDescent="0.3">
      <c r="A104" s="16">
        <v>81</v>
      </c>
      <c r="B104" s="47" t="s">
        <v>224</v>
      </c>
      <c r="C104" s="53" t="s">
        <v>73</v>
      </c>
      <c r="D104" s="50" t="s">
        <v>60</v>
      </c>
      <c r="E104" s="25"/>
      <c r="F104" s="38">
        <v>263095</v>
      </c>
      <c r="G104" s="40">
        <f t="shared" si="0"/>
        <v>0</v>
      </c>
      <c r="H104" s="108"/>
      <c r="I104" s="108"/>
      <c r="J104" s="108"/>
      <c r="K104" s="108"/>
    </row>
    <row r="105" spans="1:11" s="7" customFormat="1" ht="16.5" hidden="1" thickBot="1" x14ac:dyDescent="0.3">
      <c r="A105" s="16">
        <v>82</v>
      </c>
      <c r="B105" s="47" t="s">
        <v>225</v>
      </c>
      <c r="C105" s="53" t="s">
        <v>74</v>
      </c>
      <c r="D105" s="50" t="s">
        <v>60</v>
      </c>
      <c r="E105" s="25"/>
      <c r="F105" s="38">
        <v>305367</v>
      </c>
      <c r="G105" s="40">
        <f t="shared" si="0"/>
        <v>0</v>
      </c>
      <c r="H105" s="108"/>
      <c r="I105" s="108"/>
      <c r="J105" s="108"/>
      <c r="K105" s="108"/>
    </row>
    <row r="106" spans="1:11" s="7" customFormat="1" ht="16.5" hidden="1" thickBot="1" x14ac:dyDescent="0.3">
      <c r="A106" s="16">
        <v>83</v>
      </c>
      <c r="B106" s="47" t="s">
        <v>226</v>
      </c>
      <c r="C106" s="53" t="s">
        <v>75</v>
      </c>
      <c r="D106" s="50" t="s">
        <v>60</v>
      </c>
      <c r="E106" s="25"/>
      <c r="F106" s="38">
        <v>378040</v>
      </c>
      <c r="G106" s="40">
        <f t="shared" si="0"/>
        <v>0</v>
      </c>
      <c r="H106" s="108"/>
      <c r="I106" s="108"/>
      <c r="J106" s="108"/>
      <c r="K106" s="108"/>
    </row>
    <row r="107" spans="1:11" s="7" customFormat="1" ht="16.5" hidden="1" thickBot="1" x14ac:dyDescent="0.3">
      <c r="A107" s="16">
        <v>84</v>
      </c>
      <c r="B107" s="47" t="s">
        <v>227</v>
      </c>
      <c r="C107" s="53" t="s">
        <v>76</v>
      </c>
      <c r="D107" s="50" t="s">
        <v>60</v>
      </c>
      <c r="E107" s="25"/>
      <c r="F107" s="38">
        <v>527219</v>
      </c>
      <c r="G107" s="40">
        <f t="shared" si="0"/>
        <v>0</v>
      </c>
      <c r="H107" s="108"/>
      <c r="I107" s="108"/>
      <c r="J107" s="108"/>
      <c r="K107" s="108"/>
    </row>
    <row r="108" spans="1:11" s="7" customFormat="1" ht="16.5" hidden="1" thickBot="1" x14ac:dyDescent="0.3">
      <c r="A108" s="16">
        <v>85</v>
      </c>
      <c r="B108" s="47" t="s">
        <v>228</v>
      </c>
      <c r="C108" s="53" t="s">
        <v>77</v>
      </c>
      <c r="D108" s="50" t="s">
        <v>60</v>
      </c>
      <c r="E108" s="25"/>
      <c r="F108" s="38">
        <v>742779</v>
      </c>
      <c r="G108" s="40">
        <f t="shared" si="0"/>
        <v>0</v>
      </c>
      <c r="H108" s="108"/>
      <c r="I108" s="108"/>
      <c r="J108" s="108"/>
      <c r="K108" s="108"/>
    </row>
    <row r="109" spans="1:11" s="7" customFormat="1" ht="16.5" hidden="1" thickBot="1" x14ac:dyDescent="0.3">
      <c r="A109" s="144" t="s">
        <v>319</v>
      </c>
      <c r="B109" s="145"/>
      <c r="C109" s="145"/>
      <c r="D109" s="145"/>
      <c r="E109" s="145"/>
      <c r="F109" s="146"/>
      <c r="G109" s="40">
        <f>SUM(G101:G108)</f>
        <v>0</v>
      </c>
      <c r="H109" s="108">
        <f>0.8*G109/100</f>
        <v>0</v>
      </c>
      <c r="I109" s="108">
        <f>77.3*G109/100</f>
        <v>0</v>
      </c>
      <c r="J109" s="108">
        <f>21.9*G109/100</f>
        <v>0</v>
      </c>
      <c r="K109" s="108"/>
    </row>
    <row r="110" spans="1:11" s="7" customFormat="1" ht="16.5" hidden="1" thickBot="1" x14ac:dyDescent="0.3">
      <c r="A110" s="16">
        <v>86</v>
      </c>
      <c r="B110" s="47" t="s">
        <v>229</v>
      </c>
      <c r="C110" s="54" t="s">
        <v>330</v>
      </c>
      <c r="D110" s="50" t="s">
        <v>60</v>
      </c>
      <c r="E110" s="25"/>
      <c r="F110" s="38">
        <v>5640</v>
      </c>
      <c r="G110" s="61">
        <f t="shared" si="0"/>
        <v>0</v>
      </c>
      <c r="H110" s="108"/>
      <c r="I110" s="108"/>
      <c r="J110" s="108"/>
      <c r="K110" s="108"/>
    </row>
    <row r="111" spans="1:11" s="7" customFormat="1" ht="16.5" hidden="1" thickBot="1" x14ac:dyDescent="0.3">
      <c r="A111" s="16">
        <v>87</v>
      </c>
      <c r="B111" s="47" t="s">
        <v>230</v>
      </c>
      <c r="C111" s="54" t="s">
        <v>201</v>
      </c>
      <c r="D111" s="50" t="s">
        <v>60</v>
      </c>
      <c r="E111" s="25"/>
      <c r="F111" s="38">
        <v>6445</v>
      </c>
      <c r="G111" s="61">
        <f t="shared" si="0"/>
        <v>0</v>
      </c>
      <c r="H111" s="108"/>
      <c r="I111" s="108"/>
      <c r="J111" s="108"/>
      <c r="K111" s="108"/>
    </row>
    <row r="112" spans="1:11" s="7" customFormat="1" ht="16.5" hidden="1" thickBot="1" x14ac:dyDescent="0.3">
      <c r="A112" s="16">
        <v>88</v>
      </c>
      <c r="B112" s="47" t="s">
        <v>231</v>
      </c>
      <c r="C112" s="54" t="s">
        <v>194</v>
      </c>
      <c r="D112" s="50" t="s">
        <v>60</v>
      </c>
      <c r="E112" s="25"/>
      <c r="F112" s="38">
        <v>11144</v>
      </c>
      <c r="G112" s="61">
        <f t="shared" ref="G112" si="7">E112*F112</f>
        <v>0</v>
      </c>
      <c r="H112" s="108"/>
      <c r="I112" s="108"/>
      <c r="J112" s="108"/>
      <c r="K112" s="108"/>
    </row>
    <row r="113" spans="1:11" s="7" customFormat="1" ht="16.5" hidden="1" thickBot="1" x14ac:dyDescent="0.3">
      <c r="A113" s="16">
        <v>89</v>
      </c>
      <c r="B113" s="47" t="s">
        <v>333</v>
      </c>
      <c r="C113" s="54" t="s">
        <v>331</v>
      </c>
      <c r="D113" s="50" t="s">
        <v>60</v>
      </c>
      <c r="E113" s="25"/>
      <c r="F113" s="38">
        <v>17592</v>
      </c>
      <c r="G113" s="61">
        <f t="shared" ref="G113:G114" si="8">E113*F113</f>
        <v>0</v>
      </c>
      <c r="H113" s="108"/>
      <c r="I113" s="108"/>
      <c r="J113" s="108"/>
      <c r="K113" s="108"/>
    </row>
    <row r="114" spans="1:11" s="7" customFormat="1" ht="16.5" hidden="1" thickBot="1" x14ac:dyDescent="0.3">
      <c r="A114" s="16">
        <v>90</v>
      </c>
      <c r="B114" s="47" t="s">
        <v>334</v>
      </c>
      <c r="C114" s="54" t="s">
        <v>332</v>
      </c>
      <c r="D114" s="50" t="s">
        <v>60</v>
      </c>
      <c r="E114" s="25"/>
      <c r="F114" s="38">
        <v>55388</v>
      </c>
      <c r="G114" s="61">
        <f t="shared" si="8"/>
        <v>0</v>
      </c>
      <c r="H114" s="108"/>
      <c r="I114" s="108"/>
      <c r="J114" s="108"/>
      <c r="K114" s="108"/>
    </row>
    <row r="115" spans="1:11" s="7" customFormat="1" ht="16.5" hidden="1" thickBot="1" x14ac:dyDescent="0.3">
      <c r="A115" s="144" t="s">
        <v>320</v>
      </c>
      <c r="B115" s="145"/>
      <c r="C115" s="145"/>
      <c r="D115" s="145"/>
      <c r="E115" s="145"/>
      <c r="F115" s="146"/>
      <c r="G115" s="40">
        <f>SUM(G110:G114)</f>
        <v>0</v>
      </c>
      <c r="H115" s="108">
        <f>63*G115/100</f>
        <v>0</v>
      </c>
      <c r="I115" s="108">
        <v>0</v>
      </c>
      <c r="J115" s="108">
        <f>37*G115/100</f>
        <v>0</v>
      </c>
      <c r="K115" s="108"/>
    </row>
    <row r="116" spans="1:11" s="7" customFormat="1" ht="16.5" hidden="1" thickBot="1" x14ac:dyDescent="0.3">
      <c r="A116" s="16">
        <v>91</v>
      </c>
      <c r="B116" s="47" t="s">
        <v>232</v>
      </c>
      <c r="C116" s="53" t="s">
        <v>195</v>
      </c>
      <c r="D116" s="50" t="s">
        <v>60</v>
      </c>
      <c r="E116" s="25"/>
      <c r="F116" s="38">
        <v>13072</v>
      </c>
      <c r="G116" s="40">
        <f t="shared" si="0"/>
        <v>0</v>
      </c>
      <c r="H116" s="108"/>
      <c r="I116" s="108"/>
      <c r="J116" s="108"/>
      <c r="K116" s="108"/>
    </row>
    <row r="117" spans="1:11" s="7" customFormat="1" ht="16.5" hidden="1" thickBot="1" x14ac:dyDescent="0.3">
      <c r="A117" s="16">
        <v>92</v>
      </c>
      <c r="B117" s="47" t="s">
        <v>233</v>
      </c>
      <c r="C117" s="53" t="s">
        <v>196</v>
      </c>
      <c r="D117" s="50" t="s">
        <v>60</v>
      </c>
      <c r="E117" s="25"/>
      <c r="F117" s="38">
        <v>14897</v>
      </c>
      <c r="G117" s="40">
        <f t="shared" si="0"/>
        <v>0</v>
      </c>
      <c r="H117" s="108"/>
      <c r="I117" s="108"/>
      <c r="J117" s="108"/>
      <c r="K117" s="108"/>
    </row>
    <row r="118" spans="1:11" s="7" customFormat="1" ht="16.5" hidden="1" thickBot="1" x14ac:dyDescent="0.3">
      <c r="A118" s="16">
        <v>93</v>
      </c>
      <c r="B118" s="47" t="s">
        <v>234</v>
      </c>
      <c r="C118" s="53" t="s">
        <v>197</v>
      </c>
      <c r="D118" s="50" t="s">
        <v>60</v>
      </c>
      <c r="E118" s="25"/>
      <c r="F118" s="38">
        <v>15471</v>
      </c>
      <c r="G118" s="40">
        <f t="shared" si="0"/>
        <v>0</v>
      </c>
      <c r="H118" s="108"/>
      <c r="I118" s="108"/>
      <c r="J118" s="108"/>
      <c r="K118" s="108"/>
    </row>
    <row r="119" spans="1:11" s="7" customFormat="1" ht="16.5" hidden="1" thickBot="1" x14ac:dyDescent="0.3">
      <c r="A119" s="144" t="s">
        <v>321</v>
      </c>
      <c r="B119" s="150"/>
      <c r="C119" s="150"/>
      <c r="D119" s="150"/>
      <c r="E119" s="150"/>
      <c r="F119" s="151"/>
      <c r="G119" s="40">
        <f>SUM(G116:G118)</f>
        <v>0</v>
      </c>
      <c r="H119" s="108">
        <f>34*G119/100</f>
        <v>0</v>
      </c>
      <c r="I119" s="108">
        <v>0</v>
      </c>
      <c r="J119" s="108">
        <f>66*G119/100</f>
        <v>0</v>
      </c>
      <c r="K119" s="108"/>
    </row>
    <row r="120" spans="1:11" s="7" customFormat="1" ht="16.5" hidden="1" thickBot="1" x14ac:dyDescent="0.3">
      <c r="A120" s="16">
        <v>94</v>
      </c>
      <c r="B120" s="47" t="s">
        <v>235</v>
      </c>
      <c r="C120" s="53" t="s">
        <v>202</v>
      </c>
      <c r="D120" s="50" t="s">
        <v>108</v>
      </c>
      <c r="E120" s="25"/>
      <c r="F120" s="38">
        <v>19711</v>
      </c>
      <c r="G120" s="40">
        <f t="shared" si="0"/>
        <v>0</v>
      </c>
      <c r="H120" s="108"/>
      <c r="I120" s="108"/>
      <c r="J120" s="108"/>
      <c r="K120" s="108"/>
    </row>
    <row r="121" spans="1:11" s="7" customFormat="1" ht="16.5" hidden="1" thickBot="1" x14ac:dyDescent="0.3">
      <c r="A121" s="16">
        <v>95</v>
      </c>
      <c r="B121" s="47" t="s">
        <v>236</v>
      </c>
      <c r="C121" s="53" t="s">
        <v>203</v>
      </c>
      <c r="D121" s="50" t="s">
        <v>108</v>
      </c>
      <c r="E121" s="25"/>
      <c r="F121" s="38">
        <v>21140</v>
      </c>
      <c r="G121" s="40">
        <f t="shared" si="0"/>
        <v>0</v>
      </c>
      <c r="H121" s="108"/>
      <c r="I121" s="108"/>
      <c r="J121" s="108"/>
      <c r="K121" s="108"/>
    </row>
    <row r="122" spans="1:11" s="7" customFormat="1" ht="16.5" hidden="1" thickBot="1" x14ac:dyDescent="0.3">
      <c r="A122" s="16">
        <v>96</v>
      </c>
      <c r="B122" s="47" t="s">
        <v>237</v>
      </c>
      <c r="C122" s="53" t="s">
        <v>204</v>
      </c>
      <c r="D122" s="50" t="s">
        <v>108</v>
      </c>
      <c r="E122" s="25"/>
      <c r="F122" s="38">
        <v>22125</v>
      </c>
      <c r="G122" s="40">
        <f t="shared" si="0"/>
        <v>0</v>
      </c>
      <c r="H122" s="108"/>
      <c r="I122" s="108"/>
      <c r="J122" s="108"/>
      <c r="K122" s="108"/>
    </row>
    <row r="123" spans="1:11" s="7" customFormat="1" ht="16.5" hidden="1" thickBot="1" x14ac:dyDescent="0.3">
      <c r="A123" s="16">
        <v>97</v>
      </c>
      <c r="B123" s="47" t="s">
        <v>238</v>
      </c>
      <c r="C123" s="53" t="s">
        <v>205</v>
      </c>
      <c r="D123" s="50" t="s">
        <v>108</v>
      </c>
      <c r="E123" s="25"/>
      <c r="F123" s="38">
        <v>22489</v>
      </c>
      <c r="G123" s="40">
        <f t="shared" ref="G123" si="9">E123*F123</f>
        <v>0</v>
      </c>
      <c r="H123" s="108"/>
      <c r="I123" s="108"/>
      <c r="J123" s="108"/>
      <c r="K123" s="108"/>
    </row>
    <row r="124" spans="1:11" s="7" customFormat="1" ht="16.5" hidden="1" thickBot="1" x14ac:dyDescent="0.3">
      <c r="A124" s="16">
        <v>98</v>
      </c>
      <c r="B124" s="47" t="s">
        <v>335</v>
      </c>
      <c r="C124" s="53" t="s">
        <v>336</v>
      </c>
      <c r="D124" s="50" t="s">
        <v>108</v>
      </c>
      <c r="E124" s="25"/>
      <c r="F124" s="38">
        <v>28976</v>
      </c>
      <c r="G124" s="40">
        <f t="shared" si="0"/>
        <v>0</v>
      </c>
      <c r="H124" s="108"/>
      <c r="I124" s="108"/>
      <c r="J124" s="108"/>
      <c r="K124" s="108"/>
    </row>
    <row r="125" spans="1:11" s="7" customFormat="1" ht="16.5" hidden="1" thickBot="1" x14ac:dyDescent="0.3">
      <c r="A125" s="144" t="s">
        <v>322</v>
      </c>
      <c r="B125" s="145"/>
      <c r="C125" s="145"/>
      <c r="D125" s="145"/>
      <c r="E125" s="145"/>
      <c r="F125" s="146"/>
      <c r="G125" s="107">
        <f>SUM(G120:G124)</f>
        <v>0</v>
      </c>
      <c r="H125" s="108">
        <f>12*G125/100</f>
        <v>0</v>
      </c>
      <c r="I125" s="108">
        <v>0</v>
      </c>
      <c r="J125" s="108">
        <f>88*G125/100</f>
        <v>0</v>
      </c>
      <c r="K125" s="108"/>
    </row>
    <row r="126" spans="1:11" s="7" customFormat="1" ht="16.5" hidden="1" thickBot="1" x14ac:dyDescent="0.3">
      <c r="A126" s="16">
        <v>99</v>
      </c>
      <c r="B126" s="47" t="s">
        <v>239</v>
      </c>
      <c r="C126" s="55" t="s">
        <v>112</v>
      </c>
      <c r="D126" s="50" t="s">
        <v>113</v>
      </c>
      <c r="E126" s="25"/>
      <c r="F126" s="38">
        <v>68311</v>
      </c>
      <c r="G126" s="41">
        <f t="shared" si="0"/>
        <v>0</v>
      </c>
      <c r="H126" s="108">
        <f>34*G126/100</f>
        <v>0</v>
      </c>
      <c r="I126" s="108">
        <v>0</v>
      </c>
      <c r="J126" s="108">
        <f>66*G126/100</f>
        <v>0</v>
      </c>
      <c r="K126" s="108"/>
    </row>
    <row r="127" spans="1:11" s="7" customFormat="1" ht="16.5" thickBot="1" x14ac:dyDescent="0.3">
      <c r="A127" s="113" t="s">
        <v>85</v>
      </c>
      <c r="B127" s="114"/>
      <c r="C127" s="114"/>
      <c r="D127" s="114"/>
      <c r="E127" s="114"/>
      <c r="F127" s="115"/>
      <c r="G127" s="34">
        <f>G86+G100+G109+G115+G119+G125+G126</f>
        <v>1315785</v>
      </c>
      <c r="H127" s="159">
        <f>SUM(H81:H126)</f>
        <v>55262.97</v>
      </c>
      <c r="I127" s="159">
        <f>SUM(I81:I126)</f>
        <v>747365.88</v>
      </c>
      <c r="J127" s="159">
        <f>SUM(J81:J126)</f>
        <v>513156.15</v>
      </c>
      <c r="K127" s="156">
        <f>SUM(H127:J127)</f>
        <v>1315785</v>
      </c>
    </row>
    <row r="128" spans="1:11" s="7" customFormat="1" ht="19.5" thickBot="1" x14ac:dyDescent="0.3">
      <c r="A128" s="123" t="s">
        <v>243</v>
      </c>
      <c r="B128" s="124"/>
      <c r="C128" s="124"/>
      <c r="D128" s="124"/>
      <c r="E128" s="124"/>
      <c r="F128" s="124"/>
      <c r="G128" s="128"/>
      <c r="H128" s="156"/>
      <c r="I128" s="156"/>
      <c r="J128" s="156"/>
      <c r="K128" s="156"/>
    </row>
    <row r="129" spans="1:11" s="7" customFormat="1" x14ac:dyDescent="0.25">
      <c r="A129" s="16">
        <v>100</v>
      </c>
      <c r="B129" s="46" t="s">
        <v>240</v>
      </c>
      <c r="C129" s="52" t="s">
        <v>78</v>
      </c>
      <c r="D129" s="49" t="s">
        <v>81</v>
      </c>
      <c r="E129" s="24">
        <v>2.7</v>
      </c>
      <c r="F129" s="37">
        <v>475758</v>
      </c>
      <c r="G129" s="39">
        <f t="shared" si="0"/>
        <v>1284546.6000000001</v>
      </c>
      <c r="H129" s="156"/>
      <c r="I129" s="156"/>
      <c r="J129" s="156"/>
      <c r="K129" s="156"/>
    </row>
    <row r="130" spans="1:11" s="7" customFormat="1" x14ac:dyDescent="0.25">
      <c r="A130" s="15">
        <v>101</v>
      </c>
      <c r="B130" s="47" t="s">
        <v>241</v>
      </c>
      <c r="C130" s="54" t="s">
        <v>79</v>
      </c>
      <c r="D130" s="50" t="s">
        <v>82</v>
      </c>
      <c r="E130" s="25">
        <v>54</v>
      </c>
      <c r="F130" s="38">
        <v>809</v>
      </c>
      <c r="G130" s="40">
        <f t="shared" si="0"/>
        <v>43686</v>
      </c>
      <c r="H130" s="156"/>
      <c r="I130" s="156"/>
      <c r="J130" s="156"/>
      <c r="K130" s="156"/>
    </row>
    <row r="131" spans="1:11" s="7" customFormat="1" ht="16.5" thickBot="1" x14ac:dyDescent="0.3">
      <c r="A131" s="15">
        <v>102</v>
      </c>
      <c r="B131" s="47" t="s">
        <v>242</v>
      </c>
      <c r="C131" s="54" t="s">
        <v>80</v>
      </c>
      <c r="D131" s="50" t="s">
        <v>82</v>
      </c>
      <c r="E131" s="25">
        <v>58</v>
      </c>
      <c r="F131" s="38">
        <v>796</v>
      </c>
      <c r="G131" s="61">
        <f t="shared" si="0"/>
        <v>46168</v>
      </c>
      <c r="H131" s="156"/>
      <c r="I131" s="156"/>
      <c r="J131" s="156"/>
      <c r="K131" s="156"/>
    </row>
    <row r="132" spans="1:11" s="7" customFormat="1" ht="16.5" hidden="1" thickBot="1" x14ac:dyDescent="0.3">
      <c r="A132" s="16">
        <v>103</v>
      </c>
      <c r="B132" s="46" t="s">
        <v>244</v>
      </c>
      <c r="C132" s="63" t="s">
        <v>245</v>
      </c>
      <c r="D132" s="49" t="s">
        <v>246</v>
      </c>
      <c r="E132" s="87"/>
      <c r="F132" s="37">
        <v>281116</v>
      </c>
      <c r="G132" s="41">
        <f>E132*F132</f>
        <v>0</v>
      </c>
      <c r="H132" s="108"/>
      <c r="I132" s="108"/>
      <c r="J132" s="108"/>
      <c r="K132" s="108"/>
    </row>
    <row r="133" spans="1:11" s="7" customFormat="1" ht="16.5" thickBot="1" x14ac:dyDescent="0.3">
      <c r="A133" s="113" t="s">
        <v>247</v>
      </c>
      <c r="B133" s="114"/>
      <c r="C133" s="114"/>
      <c r="D133" s="114"/>
      <c r="E133" s="114"/>
      <c r="F133" s="115"/>
      <c r="G133" s="34">
        <f>SUM(G129:G132)</f>
        <v>1374400.6</v>
      </c>
      <c r="H133" s="159">
        <v>0</v>
      </c>
      <c r="I133" s="159">
        <v>0</v>
      </c>
      <c r="J133" s="159">
        <f>G133</f>
        <v>1374400.6</v>
      </c>
      <c r="K133" s="156">
        <f>SUM(H133:J133)</f>
        <v>1374400.6</v>
      </c>
    </row>
    <row r="134" spans="1:11" s="7" customFormat="1" ht="19.5" thickBot="1" x14ac:dyDescent="0.3">
      <c r="A134" s="123" t="s">
        <v>86</v>
      </c>
      <c r="B134" s="124"/>
      <c r="C134" s="124"/>
      <c r="D134" s="124"/>
      <c r="E134" s="124"/>
      <c r="F134" s="124"/>
      <c r="G134" s="128"/>
      <c r="H134" s="156"/>
      <c r="I134" s="156"/>
      <c r="J134" s="156"/>
      <c r="K134" s="156"/>
    </row>
    <row r="135" spans="1:11" s="7" customFormat="1" ht="16.5" hidden="1" thickBot="1" x14ac:dyDescent="0.3">
      <c r="A135" s="16">
        <v>104</v>
      </c>
      <c r="B135" s="46" t="s">
        <v>253</v>
      </c>
      <c r="C135" s="52" t="s">
        <v>88</v>
      </c>
      <c r="D135" s="49" t="s">
        <v>53</v>
      </c>
      <c r="E135" s="24"/>
      <c r="F135" s="37">
        <v>2435</v>
      </c>
      <c r="G135" s="39">
        <f t="shared" si="0"/>
        <v>0</v>
      </c>
      <c r="H135" s="108"/>
      <c r="I135" s="108"/>
      <c r="J135" s="108"/>
      <c r="K135" s="108"/>
    </row>
    <row r="136" spans="1:11" s="7" customFormat="1" ht="32.25" hidden="1" thickBot="1" x14ac:dyDescent="0.3">
      <c r="A136" s="15">
        <v>105</v>
      </c>
      <c r="B136" s="47" t="s">
        <v>254</v>
      </c>
      <c r="C136" s="54" t="s">
        <v>89</v>
      </c>
      <c r="D136" s="49" t="s">
        <v>53</v>
      </c>
      <c r="E136" s="25"/>
      <c r="F136" s="38">
        <v>6236</v>
      </c>
      <c r="G136" s="40">
        <f t="shared" si="0"/>
        <v>0</v>
      </c>
      <c r="H136" s="108"/>
      <c r="I136" s="108"/>
      <c r="J136" s="108"/>
      <c r="K136" s="108"/>
    </row>
    <row r="137" spans="1:11" s="7" customFormat="1" ht="32.25" hidden="1" thickBot="1" x14ac:dyDescent="0.3">
      <c r="A137" s="16">
        <v>106</v>
      </c>
      <c r="B137" s="47" t="s">
        <v>255</v>
      </c>
      <c r="C137" s="54" t="s">
        <v>99</v>
      </c>
      <c r="D137" s="49" t="s">
        <v>53</v>
      </c>
      <c r="E137" s="25"/>
      <c r="F137" s="38">
        <v>9201</v>
      </c>
      <c r="G137" s="40">
        <f t="shared" si="0"/>
        <v>0</v>
      </c>
      <c r="H137" s="108"/>
      <c r="I137" s="108"/>
      <c r="J137" s="108"/>
      <c r="K137" s="108"/>
    </row>
    <row r="138" spans="1:11" s="7" customFormat="1" ht="16.5" hidden="1" thickBot="1" x14ac:dyDescent="0.3">
      <c r="A138" s="15">
        <v>107</v>
      </c>
      <c r="B138" s="47" t="s">
        <v>256</v>
      </c>
      <c r="C138" s="54" t="s">
        <v>90</v>
      </c>
      <c r="D138" s="49" t="s">
        <v>53</v>
      </c>
      <c r="E138" s="25"/>
      <c r="F138" s="38">
        <v>4091</v>
      </c>
      <c r="G138" s="40">
        <f t="shared" si="0"/>
        <v>0</v>
      </c>
      <c r="H138" s="108"/>
      <c r="I138" s="108"/>
      <c r="J138" s="108"/>
      <c r="K138" s="108"/>
    </row>
    <row r="139" spans="1:11" s="7" customFormat="1" ht="32.25" hidden="1" thickBot="1" x14ac:dyDescent="0.3">
      <c r="A139" s="16">
        <v>108</v>
      </c>
      <c r="B139" s="47" t="s">
        <v>257</v>
      </c>
      <c r="C139" s="54" t="s">
        <v>91</v>
      </c>
      <c r="D139" s="49" t="s">
        <v>53</v>
      </c>
      <c r="E139" s="25"/>
      <c r="F139" s="38">
        <v>8038</v>
      </c>
      <c r="G139" s="40">
        <f t="shared" si="0"/>
        <v>0</v>
      </c>
      <c r="H139" s="108"/>
      <c r="I139" s="108"/>
      <c r="J139" s="108"/>
      <c r="K139" s="108"/>
    </row>
    <row r="140" spans="1:11" s="7" customFormat="1" ht="32.25" hidden="1" thickBot="1" x14ac:dyDescent="0.3">
      <c r="A140" s="15">
        <v>109</v>
      </c>
      <c r="B140" s="47" t="s">
        <v>258</v>
      </c>
      <c r="C140" s="54" t="s">
        <v>100</v>
      </c>
      <c r="D140" s="49" t="s">
        <v>53</v>
      </c>
      <c r="E140" s="25"/>
      <c r="F140" s="38">
        <v>12268</v>
      </c>
      <c r="G140" s="40">
        <f t="shared" si="0"/>
        <v>0</v>
      </c>
      <c r="H140" s="108"/>
      <c r="I140" s="108"/>
      <c r="J140" s="108"/>
      <c r="K140" s="108"/>
    </row>
    <row r="141" spans="1:11" s="7" customFormat="1" ht="16.5" hidden="1" thickBot="1" x14ac:dyDescent="0.3">
      <c r="A141" s="16">
        <v>110</v>
      </c>
      <c r="B141" s="47" t="s">
        <v>259</v>
      </c>
      <c r="C141" s="54" t="s">
        <v>92</v>
      </c>
      <c r="D141" s="49" t="s">
        <v>53</v>
      </c>
      <c r="E141" s="25"/>
      <c r="F141" s="38">
        <v>1550</v>
      </c>
      <c r="G141" s="40">
        <f t="shared" si="0"/>
        <v>0</v>
      </c>
      <c r="H141" s="108"/>
      <c r="I141" s="108"/>
      <c r="J141" s="108"/>
      <c r="K141" s="108"/>
    </row>
    <row r="142" spans="1:11" s="7" customFormat="1" ht="16.5" hidden="1" thickBot="1" x14ac:dyDescent="0.3">
      <c r="A142" s="15">
        <v>111</v>
      </c>
      <c r="B142" s="47" t="s">
        <v>260</v>
      </c>
      <c r="C142" s="54" t="s">
        <v>248</v>
      </c>
      <c r="D142" s="49" t="s">
        <v>200</v>
      </c>
      <c r="E142" s="25"/>
      <c r="F142" s="38">
        <v>453</v>
      </c>
      <c r="G142" s="40">
        <f t="shared" si="0"/>
        <v>0</v>
      </c>
      <c r="H142" s="108"/>
      <c r="I142" s="108"/>
      <c r="J142" s="108"/>
      <c r="K142" s="108"/>
    </row>
    <row r="143" spans="1:11" s="7" customFormat="1" ht="16.5" hidden="1" thickBot="1" x14ac:dyDescent="0.3">
      <c r="A143" s="16">
        <v>112</v>
      </c>
      <c r="B143" s="47" t="s">
        <v>261</v>
      </c>
      <c r="C143" s="54" t="s">
        <v>249</v>
      </c>
      <c r="D143" s="49" t="s">
        <v>200</v>
      </c>
      <c r="E143" s="25"/>
      <c r="F143" s="38">
        <v>736</v>
      </c>
      <c r="G143" s="40">
        <f t="shared" si="0"/>
        <v>0</v>
      </c>
      <c r="H143" s="108"/>
      <c r="I143" s="108"/>
      <c r="J143" s="108"/>
      <c r="K143" s="108"/>
    </row>
    <row r="144" spans="1:11" s="7" customFormat="1" ht="16.5" hidden="1" thickBot="1" x14ac:dyDescent="0.3">
      <c r="A144" s="15">
        <v>113</v>
      </c>
      <c r="B144" s="47" t="s">
        <v>262</v>
      </c>
      <c r="C144" s="54" t="s">
        <v>93</v>
      </c>
      <c r="D144" s="49" t="s">
        <v>53</v>
      </c>
      <c r="E144" s="25"/>
      <c r="F144" s="38">
        <v>2013</v>
      </c>
      <c r="G144" s="40">
        <f t="shared" si="0"/>
        <v>0</v>
      </c>
      <c r="H144" s="108"/>
      <c r="I144" s="108"/>
      <c r="J144" s="108"/>
      <c r="K144" s="108"/>
    </row>
    <row r="145" spans="1:11" s="7" customFormat="1" ht="16.5" hidden="1" thickBot="1" x14ac:dyDescent="0.3">
      <c r="A145" s="16">
        <v>114</v>
      </c>
      <c r="B145" s="47" t="s">
        <v>263</v>
      </c>
      <c r="C145" s="54" t="s">
        <v>94</v>
      </c>
      <c r="D145" s="50" t="s">
        <v>60</v>
      </c>
      <c r="E145" s="25"/>
      <c r="F145" s="38">
        <v>36759</v>
      </c>
      <c r="G145" s="40">
        <f t="shared" si="0"/>
        <v>0</v>
      </c>
      <c r="H145" s="108"/>
      <c r="I145" s="108"/>
      <c r="J145" s="108"/>
      <c r="K145" s="108"/>
    </row>
    <row r="146" spans="1:11" s="7" customFormat="1" ht="16.5" hidden="1" thickBot="1" x14ac:dyDescent="0.3">
      <c r="A146" s="15">
        <v>115</v>
      </c>
      <c r="B146" s="47" t="s">
        <v>264</v>
      </c>
      <c r="C146" s="54" t="s">
        <v>95</v>
      </c>
      <c r="D146" s="50" t="s">
        <v>60</v>
      </c>
      <c r="E146" s="25"/>
      <c r="F146" s="38">
        <v>54694</v>
      </c>
      <c r="G146" s="40">
        <f t="shared" si="0"/>
        <v>0</v>
      </c>
      <c r="H146" s="108"/>
      <c r="I146" s="108"/>
      <c r="J146" s="108"/>
      <c r="K146" s="108"/>
    </row>
    <row r="147" spans="1:11" s="7" customFormat="1" ht="16.5" hidden="1" thickBot="1" x14ac:dyDescent="0.3">
      <c r="A147" s="16">
        <v>116</v>
      </c>
      <c r="B147" s="47" t="s">
        <v>265</v>
      </c>
      <c r="C147" s="54" t="s">
        <v>96</v>
      </c>
      <c r="D147" s="50" t="s">
        <v>60</v>
      </c>
      <c r="E147" s="25"/>
      <c r="F147" s="38">
        <v>25613</v>
      </c>
      <c r="G147" s="40">
        <f t="shared" si="0"/>
        <v>0</v>
      </c>
      <c r="H147" s="108"/>
      <c r="I147" s="108"/>
      <c r="J147" s="108"/>
      <c r="K147" s="108"/>
    </row>
    <row r="148" spans="1:11" s="7" customFormat="1" ht="16.5" hidden="1" thickBot="1" x14ac:dyDescent="0.3">
      <c r="A148" s="15">
        <v>117</v>
      </c>
      <c r="B148" s="47" t="s">
        <v>266</v>
      </c>
      <c r="C148" s="54" t="s">
        <v>97</v>
      </c>
      <c r="D148" s="50" t="s">
        <v>60</v>
      </c>
      <c r="E148" s="25"/>
      <c r="F148" s="38">
        <v>5421</v>
      </c>
      <c r="G148" s="40">
        <f t="shared" si="0"/>
        <v>0</v>
      </c>
      <c r="H148" s="108"/>
      <c r="I148" s="108"/>
      <c r="J148" s="108"/>
      <c r="K148" s="108"/>
    </row>
    <row r="149" spans="1:11" s="7" customFormat="1" ht="16.5" hidden="1" thickBot="1" x14ac:dyDescent="0.3">
      <c r="A149" s="16">
        <v>118</v>
      </c>
      <c r="B149" s="47" t="s">
        <v>267</v>
      </c>
      <c r="C149" s="54" t="s">
        <v>98</v>
      </c>
      <c r="D149" s="50" t="s">
        <v>60</v>
      </c>
      <c r="E149" s="25"/>
      <c r="F149" s="38">
        <v>1935</v>
      </c>
      <c r="G149" s="61">
        <f t="shared" si="0"/>
        <v>0</v>
      </c>
      <c r="H149" s="108"/>
      <c r="I149" s="108"/>
      <c r="J149" s="108"/>
      <c r="K149" s="108"/>
    </row>
    <row r="150" spans="1:11" s="7" customFormat="1" ht="16.5" hidden="1" thickBot="1" x14ac:dyDescent="0.3">
      <c r="A150" s="15">
        <v>119</v>
      </c>
      <c r="B150" s="47" t="s">
        <v>268</v>
      </c>
      <c r="C150" s="53" t="s">
        <v>114</v>
      </c>
      <c r="D150" s="50" t="s">
        <v>108</v>
      </c>
      <c r="E150" s="25"/>
      <c r="F150" s="38">
        <v>3945</v>
      </c>
      <c r="G150" s="40">
        <f>E150*F150</f>
        <v>0</v>
      </c>
      <c r="H150" s="108"/>
      <c r="I150" s="108"/>
      <c r="J150" s="108"/>
      <c r="K150" s="108"/>
    </row>
    <row r="151" spans="1:11" s="7" customFormat="1" ht="16.5" hidden="1" thickBot="1" x14ac:dyDescent="0.3">
      <c r="A151" s="16">
        <v>120</v>
      </c>
      <c r="B151" s="47" t="s">
        <v>269</v>
      </c>
      <c r="C151" s="54" t="s">
        <v>118</v>
      </c>
      <c r="D151" s="50" t="s">
        <v>60</v>
      </c>
      <c r="E151" s="25"/>
      <c r="F151" s="38">
        <v>5086</v>
      </c>
      <c r="G151" s="40">
        <f>E151*F151</f>
        <v>0</v>
      </c>
      <c r="H151" s="108"/>
      <c r="I151" s="108"/>
      <c r="J151" s="108"/>
      <c r="K151" s="108"/>
    </row>
    <row r="152" spans="1:11" s="7" customFormat="1" ht="16.5" hidden="1" thickBot="1" x14ac:dyDescent="0.3">
      <c r="A152" s="15">
        <v>121</v>
      </c>
      <c r="B152" s="47" t="s">
        <v>270</v>
      </c>
      <c r="C152" s="55" t="s">
        <v>119</v>
      </c>
      <c r="D152" s="50" t="s">
        <v>113</v>
      </c>
      <c r="E152" s="25"/>
      <c r="F152" s="38">
        <v>15366</v>
      </c>
      <c r="G152" s="41">
        <f>E152*F152</f>
        <v>0</v>
      </c>
      <c r="H152" s="108"/>
      <c r="I152" s="108"/>
      <c r="J152" s="108"/>
      <c r="K152" s="108"/>
    </row>
    <row r="153" spans="1:11" s="7" customFormat="1" ht="16.5" hidden="1" thickBot="1" x14ac:dyDescent="0.3">
      <c r="A153" s="113" t="s">
        <v>87</v>
      </c>
      <c r="B153" s="114"/>
      <c r="C153" s="114"/>
      <c r="D153" s="114"/>
      <c r="E153" s="114"/>
      <c r="F153" s="115"/>
      <c r="G153" s="36">
        <f>SUM(G135:G152)</f>
        <v>0</v>
      </c>
      <c r="H153" s="110">
        <v>0</v>
      </c>
      <c r="I153" s="110">
        <v>0</v>
      </c>
      <c r="J153" s="110">
        <f>G153</f>
        <v>0</v>
      </c>
      <c r="K153" s="108">
        <f>SUM(H153:J153)</f>
        <v>0</v>
      </c>
    </row>
    <row r="154" spans="1:11" s="7" customFormat="1" ht="19.5" thickBot="1" x14ac:dyDescent="0.3">
      <c r="A154" s="123" t="s">
        <v>271</v>
      </c>
      <c r="B154" s="124"/>
      <c r="C154" s="124"/>
      <c r="D154" s="124"/>
      <c r="E154" s="124"/>
      <c r="F154" s="124"/>
      <c r="G154" s="128"/>
      <c r="H154" s="156"/>
      <c r="I154" s="156"/>
      <c r="J154" s="156"/>
      <c r="K154" s="156"/>
    </row>
    <row r="155" spans="1:11" s="7" customFormat="1" x14ac:dyDescent="0.25">
      <c r="A155" s="16">
        <v>122</v>
      </c>
      <c r="B155" s="46" t="s">
        <v>281</v>
      </c>
      <c r="C155" s="52" t="s">
        <v>297</v>
      </c>
      <c r="D155" s="49" t="s">
        <v>274</v>
      </c>
      <c r="E155" s="24">
        <v>5</v>
      </c>
      <c r="F155" s="37">
        <v>23146.93</v>
      </c>
      <c r="G155" s="39">
        <f t="shared" ref="G155:G170" si="10">E155*F155</f>
        <v>115734.65</v>
      </c>
      <c r="H155" s="156"/>
      <c r="I155" s="156"/>
      <c r="J155" s="156"/>
      <c r="K155" s="156"/>
    </row>
    <row r="156" spans="1:11" s="7" customFormat="1" x14ac:dyDescent="0.25">
      <c r="A156" s="15">
        <v>123</v>
      </c>
      <c r="B156" s="47" t="s">
        <v>282</v>
      </c>
      <c r="C156" s="54" t="s">
        <v>298</v>
      </c>
      <c r="D156" s="49" t="s">
        <v>274</v>
      </c>
      <c r="E156" s="25">
        <v>1</v>
      </c>
      <c r="F156" s="38">
        <v>34212.29</v>
      </c>
      <c r="G156" s="40">
        <f t="shared" si="10"/>
        <v>34212.29</v>
      </c>
      <c r="H156" s="156"/>
      <c r="I156" s="156"/>
      <c r="J156" s="156"/>
      <c r="K156" s="156"/>
    </row>
    <row r="157" spans="1:11" s="7" customFormat="1" hidden="1" x14ac:dyDescent="0.25">
      <c r="A157" s="16">
        <v>124</v>
      </c>
      <c r="B157" s="47" t="s">
        <v>283</v>
      </c>
      <c r="C157" s="54" t="s">
        <v>299</v>
      </c>
      <c r="D157" s="49" t="s">
        <v>275</v>
      </c>
      <c r="E157" s="25"/>
      <c r="F157" s="38">
        <v>23146.93</v>
      </c>
      <c r="G157" s="40">
        <f t="shared" si="10"/>
        <v>0</v>
      </c>
      <c r="H157" s="108"/>
      <c r="I157" s="108"/>
      <c r="J157" s="108"/>
      <c r="K157" s="108"/>
    </row>
    <row r="158" spans="1:11" s="7" customFormat="1" x14ac:dyDescent="0.25">
      <c r="A158" s="15">
        <v>125</v>
      </c>
      <c r="B158" s="47" t="s">
        <v>284</v>
      </c>
      <c r="C158" s="54" t="s">
        <v>300</v>
      </c>
      <c r="D158" s="49" t="s">
        <v>275</v>
      </c>
      <c r="E158" s="25">
        <v>1.97</v>
      </c>
      <c r="F158" s="38">
        <v>34212.29</v>
      </c>
      <c r="G158" s="40">
        <f t="shared" si="10"/>
        <v>67398.211299999995</v>
      </c>
      <c r="H158" s="156"/>
      <c r="I158" s="156"/>
      <c r="J158" s="156"/>
      <c r="K158" s="156"/>
    </row>
    <row r="159" spans="1:11" s="7" customFormat="1" hidden="1" x14ac:dyDescent="0.25">
      <c r="A159" s="16">
        <v>126</v>
      </c>
      <c r="B159" s="47" t="s">
        <v>285</v>
      </c>
      <c r="C159" s="54" t="s">
        <v>301</v>
      </c>
      <c r="D159" s="49" t="s">
        <v>275</v>
      </c>
      <c r="E159" s="25"/>
      <c r="F159" s="38">
        <v>41965.58</v>
      </c>
      <c r="G159" s="40">
        <f t="shared" si="10"/>
        <v>0</v>
      </c>
      <c r="H159" s="108"/>
      <c r="I159" s="108"/>
      <c r="J159" s="108"/>
      <c r="K159" s="108"/>
    </row>
    <row r="160" spans="1:11" s="7" customFormat="1" hidden="1" x14ac:dyDescent="0.25">
      <c r="A160" s="15">
        <v>127</v>
      </c>
      <c r="B160" s="47" t="s">
        <v>286</v>
      </c>
      <c r="C160" s="54" t="s">
        <v>302</v>
      </c>
      <c r="D160" s="49" t="s">
        <v>275</v>
      </c>
      <c r="E160" s="25"/>
      <c r="F160" s="38">
        <v>41659.33</v>
      </c>
      <c r="G160" s="40">
        <f t="shared" si="10"/>
        <v>0</v>
      </c>
      <c r="H160" s="108"/>
      <c r="I160" s="108"/>
      <c r="J160" s="108"/>
      <c r="K160" s="108"/>
    </row>
    <row r="161" spans="1:11" s="7" customFormat="1" hidden="1" x14ac:dyDescent="0.25">
      <c r="A161" s="16">
        <v>128</v>
      </c>
      <c r="B161" s="47" t="s">
        <v>287</v>
      </c>
      <c r="C161" s="54" t="s">
        <v>303</v>
      </c>
      <c r="D161" s="49" t="s">
        <v>275</v>
      </c>
      <c r="E161" s="25"/>
      <c r="F161" s="38">
        <v>66144.84</v>
      </c>
      <c r="G161" s="40">
        <f t="shared" si="10"/>
        <v>0</v>
      </c>
      <c r="H161" s="108"/>
      <c r="I161" s="108"/>
      <c r="J161" s="108"/>
      <c r="K161" s="108"/>
    </row>
    <row r="162" spans="1:11" s="7" customFormat="1" x14ac:dyDescent="0.25">
      <c r="A162" s="15">
        <v>129</v>
      </c>
      <c r="B162" s="47" t="s">
        <v>288</v>
      </c>
      <c r="C162" s="54" t="s">
        <v>304</v>
      </c>
      <c r="D162" s="49" t="s">
        <v>274</v>
      </c>
      <c r="E162" s="25">
        <v>1</v>
      </c>
      <c r="F162" s="38">
        <v>17743.29</v>
      </c>
      <c r="G162" s="40">
        <f t="shared" si="10"/>
        <v>17743.29</v>
      </c>
      <c r="H162" s="156"/>
      <c r="I162" s="156"/>
      <c r="J162" s="156"/>
      <c r="K162" s="156"/>
    </row>
    <row r="163" spans="1:11" s="7" customFormat="1" hidden="1" x14ac:dyDescent="0.25">
      <c r="A163" s="16">
        <v>130</v>
      </c>
      <c r="B163" s="47" t="s">
        <v>289</v>
      </c>
      <c r="C163" s="54" t="s">
        <v>305</v>
      </c>
      <c r="D163" s="49" t="s">
        <v>274</v>
      </c>
      <c r="E163" s="25"/>
      <c r="F163" s="38">
        <v>55918.25</v>
      </c>
      <c r="G163" s="40">
        <f>F163*E163</f>
        <v>0</v>
      </c>
      <c r="H163" s="108"/>
      <c r="I163" s="108"/>
      <c r="J163" s="108"/>
      <c r="K163" s="108"/>
    </row>
    <row r="164" spans="1:11" s="7" customFormat="1" hidden="1" x14ac:dyDescent="0.25">
      <c r="A164" s="15">
        <v>131</v>
      </c>
      <c r="B164" s="47" t="s">
        <v>290</v>
      </c>
      <c r="C164" s="54" t="s">
        <v>306</v>
      </c>
      <c r="D164" s="49" t="s">
        <v>184</v>
      </c>
      <c r="E164" s="25"/>
      <c r="F164" s="38">
        <v>353790.47</v>
      </c>
      <c r="G164" s="40">
        <f t="shared" si="10"/>
        <v>0</v>
      </c>
      <c r="H164" s="108"/>
      <c r="I164" s="108"/>
      <c r="J164" s="108"/>
      <c r="K164" s="108"/>
    </row>
    <row r="165" spans="1:11" s="7" customFormat="1" ht="31.5" hidden="1" x14ac:dyDescent="0.25">
      <c r="A165" s="16">
        <v>132</v>
      </c>
      <c r="B165" s="47" t="s">
        <v>291</v>
      </c>
      <c r="C165" s="54" t="s">
        <v>279</v>
      </c>
      <c r="D165" s="49" t="s">
        <v>278</v>
      </c>
      <c r="E165" s="25"/>
      <c r="F165" s="38">
        <v>31432.25</v>
      </c>
      <c r="G165" s="40">
        <f>F165*E165</f>
        <v>0</v>
      </c>
      <c r="H165" s="108"/>
      <c r="I165" s="108"/>
      <c r="J165" s="108"/>
      <c r="K165" s="108"/>
    </row>
    <row r="166" spans="1:11" s="7" customFormat="1" ht="31.5" x14ac:dyDescent="0.25">
      <c r="A166" s="15">
        <v>133</v>
      </c>
      <c r="B166" s="47" t="s">
        <v>307</v>
      </c>
      <c r="C166" s="54" t="s">
        <v>280</v>
      </c>
      <c r="D166" s="49" t="s">
        <v>278</v>
      </c>
      <c r="E166" s="25">
        <f>(E24+E48+E49)*20/10</f>
        <v>5.4080000000000004</v>
      </c>
      <c r="F166" s="38">
        <v>45405.97</v>
      </c>
      <c r="G166" s="40">
        <f>F166*E166</f>
        <v>245555.48576000001</v>
      </c>
      <c r="H166" s="156"/>
      <c r="I166" s="156"/>
      <c r="J166" s="156"/>
      <c r="K166" s="156"/>
    </row>
    <row r="167" spans="1:11" s="7" customFormat="1" hidden="1" x14ac:dyDescent="0.25">
      <c r="A167" s="16">
        <v>134</v>
      </c>
      <c r="B167" s="47" t="s">
        <v>308</v>
      </c>
      <c r="C167" s="54" t="s">
        <v>309</v>
      </c>
      <c r="D167" s="49" t="s">
        <v>310</v>
      </c>
      <c r="E167" s="25"/>
      <c r="F167" s="38">
        <v>5084.92</v>
      </c>
      <c r="G167" s="40">
        <f t="shared" si="10"/>
        <v>0</v>
      </c>
      <c r="H167" s="108"/>
      <c r="I167" s="108"/>
      <c r="J167" s="108"/>
      <c r="K167" s="108"/>
    </row>
    <row r="168" spans="1:11" s="7" customFormat="1" ht="31.5" x14ac:dyDescent="0.25">
      <c r="A168" s="15">
        <v>135</v>
      </c>
      <c r="B168" s="47" t="s">
        <v>311</v>
      </c>
      <c r="C168" s="54" t="s">
        <v>272</v>
      </c>
      <c r="D168" s="49" t="s">
        <v>274</v>
      </c>
      <c r="E168" s="25">
        <v>6</v>
      </c>
      <c r="F168" s="38">
        <v>13851.91</v>
      </c>
      <c r="G168" s="40">
        <f>F168*E168</f>
        <v>83111.459999999992</v>
      </c>
      <c r="H168" s="156"/>
      <c r="I168" s="156"/>
      <c r="J168" s="156"/>
      <c r="K168" s="156"/>
    </row>
    <row r="169" spans="1:11" s="7" customFormat="1" ht="32.25" thickBot="1" x14ac:dyDescent="0.3">
      <c r="A169" s="16">
        <v>136</v>
      </c>
      <c r="B169" s="47" t="s">
        <v>312</v>
      </c>
      <c r="C169" s="54" t="s">
        <v>273</v>
      </c>
      <c r="D169" s="49" t="s">
        <v>276</v>
      </c>
      <c r="E169" s="25">
        <v>1.97</v>
      </c>
      <c r="F169" s="38">
        <v>21899.63</v>
      </c>
      <c r="G169" s="40">
        <f>F169*E169</f>
        <v>43142.271099999998</v>
      </c>
      <c r="H169" s="156"/>
      <c r="I169" s="156"/>
      <c r="J169" s="156"/>
      <c r="K169" s="156"/>
    </row>
    <row r="170" spans="1:11" s="7" customFormat="1" ht="16.5" hidden="1" thickBot="1" x14ac:dyDescent="0.3">
      <c r="A170" s="15">
        <v>137</v>
      </c>
      <c r="B170" s="47" t="s">
        <v>313</v>
      </c>
      <c r="C170" s="54" t="s">
        <v>277</v>
      </c>
      <c r="D170" s="49" t="s">
        <v>274</v>
      </c>
      <c r="E170" s="25"/>
      <c r="F170" s="38">
        <v>10378.11</v>
      </c>
      <c r="G170" s="40">
        <f t="shared" si="10"/>
        <v>0</v>
      </c>
      <c r="H170" s="108"/>
      <c r="I170" s="108"/>
      <c r="J170" s="108"/>
      <c r="K170" s="108"/>
    </row>
    <row r="171" spans="1:11" s="7" customFormat="1" ht="16.5" thickBot="1" x14ac:dyDescent="0.3">
      <c r="A171" s="113" t="s">
        <v>294</v>
      </c>
      <c r="B171" s="114"/>
      <c r="C171" s="114"/>
      <c r="D171" s="114"/>
      <c r="E171" s="114"/>
      <c r="F171" s="115"/>
      <c r="G171" s="36">
        <f>SUM(G155:G170)</f>
        <v>606897.65815999999</v>
      </c>
      <c r="H171" s="159">
        <v>0</v>
      </c>
      <c r="I171" s="159">
        <v>0</v>
      </c>
      <c r="J171" s="159">
        <f>G171</f>
        <v>606897.65815999999</v>
      </c>
      <c r="K171" s="156">
        <f>SUM(H171:J171)</f>
        <v>606897.65815999999</v>
      </c>
    </row>
    <row r="172" spans="1:11" s="7" customFormat="1" ht="19.5" thickBot="1" x14ac:dyDescent="0.3">
      <c r="A172" s="123" t="s">
        <v>120</v>
      </c>
      <c r="B172" s="124"/>
      <c r="C172" s="124"/>
      <c r="D172" s="124"/>
      <c r="E172" s="124"/>
      <c r="F172" s="124"/>
      <c r="G172" s="128"/>
      <c r="H172" s="156"/>
      <c r="I172" s="156"/>
      <c r="J172" s="156"/>
      <c r="K172" s="156"/>
    </row>
    <row r="173" spans="1:11" s="35" customFormat="1" ht="18.75" x14ac:dyDescent="0.3">
      <c r="A173" s="16">
        <v>138</v>
      </c>
      <c r="B173" s="46" t="s">
        <v>314</v>
      </c>
      <c r="C173" s="52" t="s">
        <v>251</v>
      </c>
      <c r="D173" s="49" t="s">
        <v>250</v>
      </c>
      <c r="E173" s="24">
        <v>1</v>
      </c>
      <c r="F173" s="37">
        <v>20889.439999999999</v>
      </c>
      <c r="G173" s="39">
        <f>E173*F173</f>
        <v>20889.439999999999</v>
      </c>
      <c r="H173" s="160"/>
      <c r="I173" s="160"/>
      <c r="J173" s="160"/>
      <c r="K173" s="160"/>
    </row>
    <row r="174" spans="1:11" s="7" customFormat="1" ht="18" customHeight="1" thickBot="1" x14ac:dyDescent="0.3">
      <c r="A174" s="15">
        <v>139</v>
      </c>
      <c r="B174" s="47" t="s">
        <v>315</v>
      </c>
      <c r="C174" s="54" t="s">
        <v>252</v>
      </c>
      <c r="D174" s="50" t="s">
        <v>250</v>
      </c>
      <c r="E174" s="25">
        <f>19*E173</f>
        <v>19</v>
      </c>
      <c r="F174" s="38">
        <v>11519.76</v>
      </c>
      <c r="G174" s="40">
        <f>E174*F174</f>
        <v>218875.44</v>
      </c>
      <c r="H174" s="156"/>
      <c r="I174" s="156"/>
      <c r="J174" s="156"/>
      <c r="K174" s="156"/>
    </row>
    <row r="175" spans="1:11" ht="21" customHeight="1" x14ac:dyDescent="0.2">
      <c r="A175" s="135" t="s">
        <v>121</v>
      </c>
      <c r="B175" s="136"/>
      <c r="C175" s="136"/>
      <c r="D175" s="136"/>
      <c r="E175" s="136"/>
      <c r="F175" s="137"/>
      <c r="G175" s="81">
        <f>SUM(G173:G174)</f>
        <v>239764.88</v>
      </c>
      <c r="H175" s="161">
        <v>0</v>
      </c>
      <c r="I175" s="161">
        <v>0</v>
      </c>
      <c r="J175" s="161">
        <f>G175</f>
        <v>239764.88</v>
      </c>
      <c r="K175" s="162">
        <f>SUM(H175:J175)</f>
        <v>239764.88</v>
      </c>
    </row>
    <row r="176" spans="1:11" ht="32.25" hidden="1" thickBot="1" x14ac:dyDescent="0.25">
      <c r="A176" s="83">
        <v>140</v>
      </c>
      <c r="B176" s="84" t="s">
        <v>292</v>
      </c>
      <c r="C176" s="138" t="s">
        <v>293</v>
      </c>
      <c r="D176" s="139"/>
      <c r="E176" s="139"/>
      <c r="F176" s="140"/>
      <c r="G176" s="85">
        <v>0</v>
      </c>
      <c r="H176" s="111"/>
      <c r="I176" s="111"/>
      <c r="J176" s="111"/>
      <c r="K176" s="111"/>
    </row>
    <row r="177" spans="1:11" s="7" customFormat="1" ht="19.5" thickBot="1" x14ac:dyDescent="0.3">
      <c r="A177" s="141" t="s">
        <v>101</v>
      </c>
      <c r="B177" s="142"/>
      <c r="C177" s="142"/>
      <c r="D177" s="142"/>
      <c r="E177" s="142"/>
      <c r="F177" s="143"/>
      <c r="G177" s="82">
        <f>SUM(G35,G73,G79,G127,G133,G153,G171,G175)+G176</f>
        <v>8093434.7081599999</v>
      </c>
      <c r="H177" s="163">
        <f>H34+H35+H73+H79+H127+H133+H153+H171+H175</f>
        <v>2167912.3929300001</v>
      </c>
      <c r="I177" s="163">
        <f>I34+I35+I73+I79+I127+I133+I153+I171+I175</f>
        <v>784685.6544</v>
      </c>
      <c r="J177" s="163">
        <f>J34+J35+J73+J79+J127+J133+J153+J171+J175</f>
        <v>5140836.6608300004</v>
      </c>
      <c r="K177" s="156">
        <f>SUM(H177:J177)</f>
        <v>8093434.7081599999</v>
      </c>
    </row>
    <row r="178" spans="1:11" x14ac:dyDescent="0.2">
      <c r="A178" s="11"/>
      <c r="B178" s="11"/>
      <c r="C178" s="12"/>
      <c r="D178" s="13"/>
      <c r="E178" s="14"/>
      <c r="F178" s="14"/>
      <c r="G178" s="14"/>
    </row>
    <row r="179" spans="1:11" x14ac:dyDescent="0.25">
      <c r="A179" s="7"/>
      <c r="B179" s="7"/>
      <c r="C179" s="7"/>
      <c r="D179" s="7"/>
      <c r="E179" s="26"/>
      <c r="F179" s="26"/>
      <c r="G179" s="26"/>
      <c r="H179" s="165">
        <f>H177/G177</f>
        <v>0.2678606143253689</v>
      </c>
      <c r="I179" s="165">
        <f>I177/G177</f>
        <v>9.6953355737689539E-2</v>
      </c>
      <c r="J179" s="165">
        <f>J177/G177</f>
        <v>0.63518602993694162</v>
      </c>
      <c r="K179" s="166">
        <f>J179+I179+H179</f>
        <v>1</v>
      </c>
    </row>
    <row r="180" spans="1:11" x14ac:dyDescent="0.2">
      <c r="A180" s="112"/>
      <c r="B180" s="112"/>
      <c r="C180" s="112"/>
      <c r="D180" s="112"/>
      <c r="E180" s="112"/>
      <c r="F180" s="112"/>
      <c r="G180" s="112"/>
    </row>
    <row r="181" spans="1:11" x14ac:dyDescent="0.25">
      <c r="A181" s="7"/>
      <c r="B181" s="7"/>
      <c r="C181" s="7"/>
      <c r="D181" s="7"/>
      <c r="E181" s="26"/>
      <c r="F181" s="26"/>
      <c r="G181" s="26"/>
    </row>
    <row r="182" spans="1:11" x14ac:dyDescent="0.25">
      <c r="A182" s="7"/>
      <c r="B182" s="7"/>
      <c r="C182" s="7"/>
      <c r="D182" s="7"/>
      <c r="E182" s="26"/>
      <c r="F182" s="26"/>
      <c r="G182" s="26"/>
    </row>
  </sheetData>
  <autoFilter ref="A13:G177">
    <filterColumn colId="6">
      <filters blank="1">
        <filter val="1 113 552,00"/>
        <filter val="1 284 546,60"/>
        <filter val="1 315 785,00"/>
        <filter val="1 374 400,60"/>
        <filter val="105 428,60"/>
        <filter val="114 652,00"/>
        <filter val="115 198,53"/>
        <filter val="115 734,65"/>
        <filter val="149 345,00"/>
        <filter val="17 743,29"/>
        <filter val="20 889,44"/>
        <filter val="218 875,44"/>
        <filter val="239 764,88"/>
        <filter val="245 555,49"/>
        <filter val="3 731 977,44"/>
        <filter val="34 212,29"/>
        <filter val="390 690,00"/>
        <filter val="43 142,27"/>
        <filter val="43 686,00"/>
        <filter val="46 168,00"/>
        <filter val="606 897,66"/>
        <filter val="67 398,21"/>
        <filter val="7"/>
        <filter val="712 728,00"/>
        <filter val="784 459,00"/>
        <filter val="8 093 434,71"/>
        <filter val="824 609,13"/>
        <filter val="83 111,46"/>
        <filter val="971 893,44"/>
        <filter val="98 640,00"/>
      </filters>
    </filterColumn>
  </autoFilter>
  <mergeCells count="29">
    <mergeCell ref="A125:F125"/>
    <mergeCell ref="A86:F86"/>
    <mergeCell ref="A100:F100"/>
    <mergeCell ref="A109:F109"/>
    <mergeCell ref="A115:F115"/>
    <mergeCell ref="A119:F119"/>
    <mergeCell ref="C176:F176"/>
    <mergeCell ref="A177:F177"/>
    <mergeCell ref="A133:F133"/>
    <mergeCell ref="A134:G134"/>
    <mergeCell ref="A153:F153"/>
    <mergeCell ref="A154:G154"/>
    <mergeCell ref="A171:F171"/>
    <mergeCell ref="A180:G180"/>
    <mergeCell ref="A127:F127"/>
    <mergeCell ref="A7:G7"/>
    <mergeCell ref="A8:G8"/>
    <mergeCell ref="A9:G9"/>
    <mergeCell ref="D11:E11"/>
    <mergeCell ref="A15:G15"/>
    <mergeCell ref="A35:F35"/>
    <mergeCell ref="A36:G36"/>
    <mergeCell ref="A73:F73"/>
    <mergeCell ref="A74:G74"/>
    <mergeCell ref="A79:F79"/>
    <mergeCell ref="A80:G80"/>
    <mergeCell ref="A172:G172"/>
    <mergeCell ref="A175:F175"/>
    <mergeCell ref="A128:G128"/>
  </mergeCells>
  <pageMargins left="0.25" right="0.25" top="0.75" bottom="0.75" header="0.3" footer="0.3"/>
  <pageSetup paperSize="9" scale="83" fitToHeight="0" orientation="landscape" r:id="rId1"/>
  <headerFooter alignWithMargins="0"/>
  <rowBreaks count="1" manualBreakCount="1">
    <brk id="12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зимнего коэффициента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2020-06-19T01:13:13Z</cp:lastPrinted>
  <dcterms:created xsi:type="dcterms:W3CDTF">1996-10-08T23:32:33Z</dcterms:created>
  <dcterms:modified xsi:type="dcterms:W3CDTF">2020-09-25T04:23:17Z</dcterms:modified>
</cp:coreProperties>
</file>