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(3)'!$A$1:$F$52</definedName>
  </definedNames>
  <calcPr calcId="162913"/>
</workbook>
</file>

<file path=xl/calcChain.xml><?xml version="1.0" encoding="utf-8"?>
<calcChain xmlns="http://schemas.openxmlformats.org/spreadsheetml/2006/main">
  <c r="F42" i="35" l="1"/>
  <c r="D42" i="35"/>
  <c r="F43" i="35" l="1"/>
  <c r="C23" i="35" l="1"/>
  <c r="E27" i="35" s="1"/>
  <c r="C27" i="35" s="1"/>
  <c r="C16" i="35"/>
  <c r="C32" i="35" s="1"/>
  <c r="E35" i="35" s="1"/>
  <c r="C35" i="35" s="1"/>
  <c r="C36" i="35"/>
  <c r="A33" i="35"/>
  <c r="A32" i="35"/>
  <c r="C26" i="35"/>
  <c r="C18" i="35"/>
  <c r="C17" i="35"/>
  <c r="A16" i="35"/>
  <c r="F30" i="35" l="1"/>
  <c r="F31" i="35" s="1"/>
  <c r="A31" i="35"/>
  <c r="F39" i="35"/>
  <c r="F40" i="35" s="1"/>
  <c r="A40" i="35"/>
  <c r="E19" i="35"/>
  <c r="C19" i="35" s="1"/>
  <c r="F21" i="35" s="1"/>
  <c r="F22" i="35" s="1"/>
  <c r="A23" i="35"/>
  <c r="A41" i="35" l="1"/>
  <c r="F41" i="35"/>
  <c r="F44" i="35" s="1"/>
  <c r="A22" i="35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<sst xmlns="http://schemas.openxmlformats.org/spreadsheetml/2006/main" count="181" uniqueCount="104">
  <si>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</si>
  <si>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</si>
  <si>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</si>
  <si>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</si>
  <si>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</si>
  <si>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</si>
  <si>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</si>
  <si>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</si>
  <si>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</si>
  <si>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</si>
  <si>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</si>
  <si>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</si>
  <si>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</si>
  <si>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</si>
  <si>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</si>
  <si>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</si>
  <si>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</si>
  <si>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</si>
  <si>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</si>
  <si>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</si>
  <si>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</si>
  <si>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</si>
  <si>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</si>
  <si>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</si>
  <si>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</si>
  <si>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</si>
  <si>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</si>
  <si>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</si>
  <si>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</si>
  <si>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</si>
  <si>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</si>
  <si>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</si>
  <si>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</si>
  <si>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</si>
  <si>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</si>
  <si>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</si>
  <si>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</si>
  <si>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</si>
  <si>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</si>
  <si>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</si>
  <si>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</si>
  <si>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</si>
  <si>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</si>
  <si>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</si>
  <si>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</si>
  <si>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</si>
  <si>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</si>
  <si>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</si>
  <si>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</si>
  <si>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</si>
  <si>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</si>
  <si>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</si>
  <si>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</si>
  <si>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</si>
  <si>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</si>
  <si>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</si>
  <si>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</si>
  <si>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</si>
  <si>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</si>
  <si>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</si>
  <si>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</si>
  <si>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</si>
  <si>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</si>
  <si>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</si>
  <si>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</si>
  <si>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</si>
  <si>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</si>
  <si>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</si>
  <si>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</si>
  <si>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</si>
  <si>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</si>
  <si>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</si>
  <si>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</si>
  <si>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</si>
  <si>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</si>
  <si>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</si>
  <si>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</si>
  <si>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</si>
  <si>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</si>
  <si>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</si>
  <si>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</si>
  <si>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</si>
  <si>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</si>
  <si>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</si>
  <si>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</si>
  <si>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</si>
  <si>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ЛЭП 0,4-10 кВ длиной 1000 м</t>
  </si>
  <si>
    <t>СОГЛАСОВАНО:</t>
  </si>
  <si>
    <t>УТВЕРЖДАЮ:</t>
  </si>
  <si>
    <t>Составил: ___________________________</t>
  </si>
  <si>
    <t>(должность, подпись, расшифровка)</t>
  </si>
  <si>
    <t>___________ А.С. Боровский</t>
  </si>
  <si>
    <t>Проверил: ___________________________</t>
  </si>
  <si>
    <t>Составлена в прогнозных ценах на</t>
  </si>
  <si>
    <t>Запрос сведений Государственного кадастра недвижимости: КПТ - 3 шт.</t>
  </si>
  <si>
    <t>Директор</t>
  </si>
  <si>
    <t>___________ С.И. Чутенко</t>
  </si>
  <si>
    <t>"____" _____________ 2020 г.</t>
  </si>
  <si>
    <t>"____" _______________2020 г.</t>
  </si>
  <si>
    <t xml:space="preserve"> 2021 год</t>
  </si>
  <si>
    <r>
      <rPr>
        <b/>
        <sz val="11"/>
        <color rgb="FF002060"/>
        <rFont val="Calibri"/>
        <family val="2"/>
        <charset val="204"/>
        <scheme val="minor"/>
      </rPr>
      <t>ИТОГО в прогнозных ценах 2020 г.*</t>
    </r>
    <r>
      <rPr>
        <sz val="11"/>
        <color rgb="FF002060"/>
        <rFont val="Calibri"/>
        <family val="2"/>
        <charset val="204"/>
        <scheme val="minor"/>
      </rPr>
      <t xml:space="preserve">
* - с учетом письма Росземкадастра от 10.01.2003 г. №НК/25, письма Минфина от 27 ноября 2009 г. N 03-11-11/216 216, прогноза индексов дефляторов и индексов цен производителей по видам экономической деятельности до 2024 г. (Минэкономразвития РФ от 01.10.2018г.) и прогноза социально-экономического развития РФ до 2036г, опубликованного на сайте МЭР РФ от 29.11.18 (Письмо ПАО "РусГидро" от 26.11.19 № 7385.35)
</t>
    </r>
    <r>
      <rPr>
        <i/>
        <sz val="11"/>
        <color rgb="FF002060"/>
        <rFont val="Calibri"/>
        <family val="2"/>
        <charset val="204"/>
        <scheme val="minor"/>
      </rPr>
      <t>13,6266 (2014)*1,143 (2015)*1,063 (2016)*1,037 (2017)*1,053 (2018)*1,074 (2019)*1,036 (2020)*1,037 (2021)</t>
    </r>
  </si>
  <si>
    <t>Смета №118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</si>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</sst>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  <font>
      <i/>
      <sz val="11"/>
      <color rgb="FF00206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4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29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29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29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0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13" xfId="0" applyNumberFormat="1" applyFont="1" applyFill="1" applyBorder="1" applyAlignment="1">
      <alignment vertical="center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29" xfId="0" applyFont="1" applyBorder="1" applyAlignment="1">
      <alignment horizontal="center" vertical="center"/>
    </xf>
    <xf numFmtId="0" fontId="34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6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0" fontId="35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38" fillId="0" borderId="0" xfId="3" applyFont="1" applyAlignment="1">
      <alignment horizontal="left" vertical="top"/>
    </xf>
    <xf numFmtId="49" fontId="39" fillId="0" borderId="0" xfId="3" applyNumberFormat="1" applyFont="1" applyAlignment="1">
      <alignment horizontal="left" vertical="top"/>
    </xf>
    <xf numFmtId="0" fontId="39" fillId="0" borderId="0" xfId="3" applyFont="1" applyAlignment="1">
      <alignment horizontal="left" vertical="top" wrapText="1"/>
    </xf>
    <xf numFmtId="0" fontId="39" fillId="0" borderId="0" xfId="3" applyFont="1" applyAlignment="1">
      <alignment horizontal="center" vertical="top" wrapText="1"/>
    </xf>
    <xf numFmtId="4" fontId="39" fillId="0" borderId="0" xfId="3" applyNumberFormat="1" applyFont="1" applyAlignment="1">
      <alignment horizontal="center" vertical="top"/>
    </xf>
    <xf numFmtId="4" fontId="38" fillId="0" borderId="0" xfId="3" applyNumberFormat="1" applyFont="1" applyAlignment="1">
      <alignment horizontal="right" vertical="top"/>
    </xf>
    <xf numFmtId="0" fontId="39" fillId="0" borderId="0" xfId="3" applyFont="1"/>
    <xf numFmtId="0" fontId="39" fillId="0" borderId="0" xfId="3" applyFont="1" applyAlignment="1">
      <alignment horizontal="left" vertical="top"/>
    </xf>
    <xf numFmtId="4" fontId="39" fillId="0" borderId="0" xfId="3" applyNumberFormat="1" applyFont="1" applyAlignment="1">
      <alignment horizontal="right" vertical="top"/>
    </xf>
    <xf numFmtId="0" fontId="23" fillId="0" borderId="0" xfId="0" applyFont="1" applyBorder="1" applyAlignment="1">
      <alignment horizontal="right"/>
    </xf>
    <xf numFmtId="0" fontId="7" fillId="7" borderId="5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166" fontId="7" fillId="7" borderId="13" xfId="0" applyNumberFormat="1" applyFont="1" applyFill="1" applyBorder="1" applyAlignment="1">
      <alignment vertical="center"/>
    </xf>
    <xf numFmtId="0" fontId="39" fillId="0" borderId="0" xfId="0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1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40" fillId="0" borderId="0" xfId="0" applyFont="1" applyFill="1" applyAlignment="1">
      <alignment horizontal="left" wrapText="1"/>
    </xf>
    <xf numFmtId="0" fontId="8" fillId="0" borderId="30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1" fillId="0" borderId="5" xfId="0" applyNumberFormat="1" applyFont="1" applyBorder="1" applyAlignment="1">
      <alignment horizontal="left" vertical="center" wrapText="1"/>
    </xf>
    <xf numFmtId="49" fontId="41" fillId="0" borderId="2" xfId="0" applyNumberFormat="1" applyFont="1" applyBorder="1" applyAlignment="1">
      <alignment horizontal="left" vertical="center" wrapText="1"/>
    </xf>
    <xf numFmtId="49" fontId="41" fillId="0" borderId="15" xfId="0" applyNumberFormat="1" applyFont="1" applyBorder="1" applyAlignment="1">
      <alignment horizontal="left" vertical="center" wrapText="1"/>
    </xf>
    <xf numFmtId="171" fontId="20" fillId="6" borderId="31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3" fontId="8" fillId="2" borderId="11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8" fillId="0" borderId="32" xfId="0" applyFont="1" applyBorder="1" applyAlignment="1"/>
    <xf numFmtId="0" fontId="6" fillId="0" borderId="33" xfId="0" applyFont="1" applyBorder="1" applyAlignment="1"/>
    <xf numFmtId="166" fontId="7" fillId="5" borderId="14" xfId="0" applyNumberFormat="1" applyFont="1" applyFill="1" applyBorder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69"/>
    </row>
    <row r="2" spans="1:21" ht="19.5" x14ac:dyDescent="0.35">
      <c r="A2" s="195" t="s">
        <v>19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</row>
    <row r="3" spans="1:21" ht="19.5" x14ac:dyDescent="0.35">
      <c r="A3" s="195" t="s">
        <v>20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</row>
    <row r="4" spans="1:21" ht="15" x14ac:dyDescent="0.2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</row>
    <row r="5" spans="1:21" ht="34.5" customHeight="1" x14ac:dyDescent="0.25">
      <c r="A5" s="95"/>
      <c r="B5" s="197" t="s">
        <v>85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3"/>
    </row>
    <row r="6" spans="1:21" ht="12" customHeight="1" x14ac:dyDescent="0.25">
      <c r="A6" s="95"/>
      <c r="B6" s="70"/>
      <c r="C6" s="69"/>
      <c r="D6" s="95"/>
      <c r="E6" s="96"/>
      <c r="F6" s="96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</row>
    <row r="7" spans="1:21" ht="15" x14ac:dyDescent="0.25">
      <c r="A7" s="70"/>
      <c r="B7" s="70"/>
      <c r="C7" s="70"/>
      <c r="D7" s="69"/>
      <c r="E7" s="97"/>
      <c r="F7" s="97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98"/>
    </row>
    <row r="8" spans="1:21" ht="15" customHeight="1" x14ac:dyDescent="0.3">
      <c r="A8" s="95"/>
      <c r="B8" s="66" t="s">
        <v>47</v>
      </c>
      <c r="C8" s="67">
        <v>1</v>
      </c>
      <c r="D8" s="99"/>
      <c r="E8" s="96"/>
      <c r="F8" s="96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</row>
    <row r="9" spans="1:21" ht="15.75" x14ac:dyDescent="0.3">
      <c r="A9" s="70"/>
      <c r="B9" s="66" t="s">
        <v>21</v>
      </c>
      <c r="C9" s="67" t="s">
        <v>62</v>
      </c>
      <c r="D9" s="70"/>
      <c r="E9" s="68"/>
      <c r="F9" s="68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98"/>
    </row>
    <row r="10" spans="1:21" ht="15.75" x14ac:dyDescent="0.3">
      <c r="A10" s="70"/>
      <c r="B10" s="66" t="s">
        <v>22</v>
      </c>
      <c r="C10" s="67" t="s">
        <v>23</v>
      </c>
      <c r="D10" s="70"/>
      <c r="E10" s="68"/>
      <c r="F10" s="68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98"/>
    </row>
    <row r="11" spans="1:21" ht="15.75" x14ac:dyDescent="0.3">
      <c r="A11" s="70"/>
      <c r="B11" s="66" t="s">
        <v>24</v>
      </c>
      <c r="C11" s="67" t="s">
        <v>25</v>
      </c>
      <c r="D11" s="70"/>
      <c r="E11" s="68"/>
      <c r="F11" s="68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98"/>
    </row>
    <row r="12" spans="1:21" ht="15.75" x14ac:dyDescent="0.3">
      <c r="A12" s="70"/>
      <c r="B12" s="66" t="s">
        <v>50</v>
      </c>
      <c r="C12" s="67">
        <v>0.5</v>
      </c>
      <c r="D12" s="70"/>
      <c r="E12" s="68"/>
      <c r="F12" s="68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98"/>
    </row>
    <row r="13" spans="1:21" ht="15.75" x14ac:dyDescent="0.3">
      <c r="A13" s="70"/>
      <c r="B13" s="66" t="s">
        <v>53</v>
      </c>
      <c r="C13" s="67">
        <v>1</v>
      </c>
      <c r="D13" s="70"/>
      <c r="E13" s="68"/>
      <c r="F13" s="68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98"/>
    </row>
    <row r="14" spans="1:21" ht="15.75" x14ac:dyDescent="0.25">
      <c r="A14" s="70"/>
      <c r="B14" s="100"/>
      <c r="C14" s="101"/>
      <c r="D14" s="70"/>
      <c r="E14" s="68"/>
      <c r="F14" s="68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98"/>
    </row>
    <row r="15" spans="1:21" ht="17.25" customHeight="1" x14ac:dyDescent="0.3">
      <c r="A15" s="199" t="s">
        <v>48</v>
      </c>
      <c r="B15" s="202" t="s">
        <v>26</v>
      </c>
      <c r="C15" s="73" t="s">
        <v>51</v>
      </c>
      <c r="D15" s="205" t="s">
        <v>27</v>
      </c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7"/>
      <c r="S15" s="199" t="s">
        <v>49</v>
      </c>
    </row>
    <row r="16" spans="1:21" ht="15.75" customHeight="1" x14ac:dyDescent="0.3">
      <c r="A16" s="200"/>
      <c r="B16" s="203"/>
      <c r="C16" s="74" t="s">
        <v>28</v>
      </c>
      <c r="D16" s="208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10"/>
      <c r="S16" s="200"/>
    </row>
    <row r="17" spans="1:22" ht="35.25" customHeight="1" x14ac:dyDescent="0.3">
      <c r="A17" s="201"/>
      <c r="B17" s="204"/>
      <c r="C17" s="137" t="s">
        <v>29</v>
      </c>
      <c r="D17" s="211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3"/>
      <c r="S17" s="201"/>
    </row>
    <row r="18" spans="1:22" ht="16.5" customHeight="1" x14ac:dyDescent="0.3">
      <c r="A18" s="71"/>
      <c r="B18" s="75" t="s">
        <v>30</v>
      </c>
      <c r="C18" s="76"/>
      <c r="D18" s="76"/>
      <c r="E18" s="77"/>
      <c r="F18" s="77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102"/>
    </row>
    <row r="19" spans="1:22" ht="32.25" customHeight="1" x14ac:dyDescent="0.2">
      <c r="A19" s="78">
        <v>1</v>
      </c>
      <c r="B19" s="171" t="s">
        <v>84</v>
      </c>
      <c r="C19" s="80" t="s">
        <v>81</v>
      </c>
      <c r="D19" s="80">
        <v>4106</v>
      </c>
      <c r="E19" s="81" t="s">
        <v>31</v>
      </c>
      <c r="F19" s="82">
        <v>1.3</v>
      </c>
      <c r="G19" s="82" t="s">
        <v>31</v>
      </c>
      <c r="H19" s="82">
        <v>0.85</v>
      </c>
      <c r="I19" s="82" t="s">
        <v>31</v>
      </c>
      <c r="J19" s="82">
        <v>1.3</v>
      </c>
      <c r="K19" s="82" t="s">
        <v>31</v>
      </c>
      <c r="L19" s="82">
        <v>1.55</v>
      </c>
      <c r="M19" s="82" t="s">
        <v>31</v>
      </c>
      <c r="N19" s="82">
        <f>C8</f>
        <v>1</v>
      </c>
      <c r="O19" s="198" t="s">
        <v>18</v>
      </c>
      <c r="P19" s="198"/>
      <c r="Q19" s="143"/>
      <c r="S19" s="104">
        <f>D19*F19*H19*J19*L19*N19</f>
        <v>9142.3169500000004</v>
      </c>
    </row>
    <row r="20" spans="1:22" ht="15.75" x14ac:dyDescent="0.3">
      <c r="A20" s="78"/>
      <c r="B20" s="83" t="s">
        <v>32</v>
      </c>
      <c r="C20" s="76"/>
      <c r="D20" s="76"/>
      <c r="E20" s="77"/>
      <c r="F20" s="77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105">
        <f>S19</f>
        <v>9142.3169500000004</v>
      </c>
    </row>
    <row r="21" spans="1:22" ht="18" customHeight="1" x14ac:dyDescent="0.3">
      <c r="A21" s="139">
        <v>2</v>
      </c>
      <c r="B21" s="138" t="s">
        <v>59</v>
      </c>
      <c r="C21" s="140" t="s">
        <v>60</v>
      </c>
      <c r="D21" s="84"/>
      <c r="E21" s="85"/>
      <c r="F21" s="85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106">
        <v>0.26250000000000001</v>
      </c>
      <c r="S21" s="105">
        <f>S20*R21</f>
        <v>2399.8581993750004</v>
      </c>
    </row>
    <row r="22" spans="1:22" ht="18" customHeight="1" x14ac:dyDescent="0.3">
      <c r="A22" s="145"/>
      <c r="B22" s="144" t="s">
        <v>32</v>
      </c>
      <c r="C22" s="146"/>
      <c r="D22" s="84"/>
      <c r="E22" s="85"/>
      <c r="F22" s="85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106"/>
      <c r="S22" s="105">
        <f>S20+S21</f>
        <v>11542.175149375002</v>
      </c>
    </row>
    <row r="23" spans="1:22" ht="18" customHeight="1" x14ac:dyDescent="0.3">
      <c r="A23" s="145">
        <v>3</v>
      </c>
      <c r="B23" s="144" t="s">
        <v>63</v>
      </c>
      <c r="C23" s="168" t="s">
        <v>80</v>
      </c>
      <c r="D23" s="84"/>
      <c r="E23" s="85"/>
      <c r="F23" s="85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106">
        <v>0.252</v>
      </c>
      <c r="S23" s="105">
        <f>S22*R23</f>
        <v>2908.6281376425004</v>
      </c>
    </row>
    <row r="24" spans="1:22" ht="17.25" customHeight="1" x14ac:dyDescent="0.3">
      <c r="A24" s="78"/>
      <c r="B24" s="79" t="s">
        <v>33</v>
      </c>
      <c r="C24" s="76"/>
      <c r="D24" s="76"/>
      <c r="E24" s="77"/>
      <c r="F24" s="77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104">
        <f>S22+S23</f>
        <v>14450.803287017501</v>
      </c>
    </row>
    <row r="25" spans="1:22" ht="17.25" customHeight="1" x14ac:dyDescent="0.3">
      <c r="A25" s="78">
        <v>4</v>
      </c>
      <c r="B25" s="79" t="s">
        <v>34</v>
      </c>
      <c r="C25" s="76"/>
      <c r="D25" s="76"/>
      <c r="E25" s="77"/>
      <c r="F25" s="77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107">
        <v>1.06</v>
      </c>
      <c r="S25" s="104">
        <f>S24*R25</f>
        <v>15317.851484238552</v>
      </c>
      <c r="U25" s="49"/>
      <c r="V25" s="49"/>
    </row>
    <row r="26" spans="1:22" ht="15" customHeight="1" x14ac:dyDescent="0.3">
      <c r="A26" s="78"/>
      <c r="B26" s="87" t="s">
        <v>35</v>
      </c>
      <c r="C26" s="76"/>
      <c r="D26" s="76"/>
      <c r="E26" s="77"/>
      <c r="F26" s="77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105"/>
      <c r="U26" s="49"/>
      <c r="V26" s="49"/>
    </row>
    <row r="27" spans="1:22" ht="19.5" customHeight="1" x14ac:dyDescent="0.3">
      <c r="A27" s="78">
        <v>5</v>
      </c>
      <c r="B27" s="79" t="s">
        <v>61</v>
      </c>
      <c r="C27" s="80" t="s">
        <v>81</v>
      </c>
      <c r="D27" s="80">
        <v>1984</v>
      </c>
      <c r="E27" s="81" t="s">
        <v>31</v>
      </c>
      <c r="F27" s="82">
        <v>1.3</v>
      </c>
      <c r="G27" s="82" t="s">
        <v>31</v>
      </c>
      <c r="H27" s="82">
        <v>1.1000000000000001</v>
      </c>
      <c r="I27" s="82" t="s">
        <v>31</v>
      </c>
      <c r="J27" s="82">
        <v>1.75</v>
      </c>
      <c r="K27" s="82" t="s">
        <v>31</v>
      </c>
      <c r="L27" s="82">
        <f>C8</f>
        <v>1</v>
      </c>
      <c r="M27" s="82" t="s">
        <v>18</v>
      </c>
      <c r="N27" s="82"/>
      <c r="O27" s="198"/>
      <c r="P27" s="198"/>
      <c r="Q27" s="67"/>
      <c r="R27" s="103"/>
      <c r="S27" s="104">
        <f>D27*F27*H27*J27*L27</f>
        <v>4964.9600000000009</v>
      </c>
      <c r="U27" s="49"/>
      <c r="V27" s="49"/>
    </row>
    <row r="28" spans="1:22" ht="15.75" x14ac:dyDescent="0.3">
      <c r="A28" s="78"/>
      <c r="B28" s="83" t="s">
        <v>36</v>
      </c>
      <c r="C28" s="76"/>
      <c r="D28" s="76"/>
      <c r="E28" s="77"/>
      <c r="F28" s="77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104">
        <f>S27</f>
        <v>4964.9600000000009</v>
      </c>
    </row>
    <row r="29" spans="1:22" ht="15.75" x14ac:dyDescent="0.3">
      <c r="A29" s="78"/>
      <c r="B29" s="71" t="s">
        <v>37</v>
      </c>
      <c r="C29" s="76"/>
      <c r="D29" s="76"/>
      <c r="E29" s="77"/>
      <c r="F29" s="77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104">
        <f>S25+S28</f>
        <v>20282.811484238555</v>
      </c>
    </row>
    <row r="30" spans="1:22" ht="19.5" customHeight="1" x14ac:dyDescent="0.3">
      <c r="A30" s="78">
        <v>6</v>
      </c>
      <c r="B30" s="79" t="s">
        <v>38</v>
      </c>
      <c r="C30" s="76"/>
      <c r="D30" s="76"/>
      <c r="E30" s="77"/>
      <c r="F30" s="77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107">
        <v>3.93</v>
      </c>
      <c r="S30" s="104">
        <f>S29*R30</f>
        <v>79711.449133057526</v>
      </c>
      <c r="T30" s="51"/>
      <c r="U30" s="49"/>
    </row>
    <row r="31" spans="1:22" ht="15.75" x14ac:dyDescent="0.3">
      <c r="A31" s="78"/>
      <c r="B31" s="71" t="s">
        <v>39</v>
      </c>
      <c r="C31" s="76"/>
      <c r="D31" s="89"/>
      <c r="E31" s="90"/>
      <c r="F31" s="90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>
        <v>0.18</v>
      </c>
      <c r="S31" s="104">
        <f>S30*R31</f>
        <v>14348.060843950354</v>
      </c>
      <c r="U31" s="50"/>
      <c r="V31" s="50"/>
    </row>
    <row r="32" spans="1:22" ht="15.75" x14ac:dyDescent="0.3">
      <c r="A32" s="108"/>
      <c r="B32" s="72" t="s">
        <v>40</v>
      </c>
      <c r="C32" s="91"/>
      <c r="D32" s="91"/>
      <c r="E32" s="92"/>
      <c r="F32" s="92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109">
        <f>S30+S31</f>
        <v>94059.509977007881</v>
      </c>
    </row>
    <row r="33" spans="1:34" ht="21" customHeight="1" x14ac:dyDescent="0.3">
      <c r="A33" s="67"/>
      <c r="B33" s="66"/>
      <c r="C33" s="70"/>
      <c r="D33" s="70"/>
      <c r="E33" s="68"/>
      <c r="F33" s="68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110"/>
    </row>
    <row r="34" spans="1:34" ht="14.25" customHeight="1" x14ac:dyDescent="0.3">
      <c r="B34" s="111" t="s">
        <v>83</v>
      </c>
      <c r="C34" s="67"/>
      <c r="D34" s="98"/>
      <c r="E34" s="100"/>
      <c r="F34" s="10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110"/>
    </row>
    <row r="35" spans="1:34" ht="13.5" customHeight="1" x14ac:dyDescent="0.3">
      <c r="A35" s="112"/>
      <c r="B35" s="113"/>
      <c r="C35" s="98"/>
      <c r="D35" s="98"/>
      <c r="E35" s="100"/>
      <c r="F35" s="10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110"/>
    </row>
    <row r="36" spans="1:34" ht="17.25" customHeight="1" x14ac:dyDescent="0.25">
      <c r="A36" s="114" t="s">
        <v>41</v>
      </c>
      <c r="B36" s="115"/>
      <c r="C36" s="116"/>
      <c r="D36" s="116"/>
      <c r="E36" s="117"/>
      <c r="F36" s="117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8"/>
      <c r="T36" s="119"/>
      <c r="U36" s="119"/>
      <c r="V36" s="48"/>
      <c r="W36" s="48"/>
      <c r="X36" s="48"/>
      <c r="Y36" s="48"/>
      <c r="Z36" s="48"/>
      <c r="AA36" s="48"/>
      <c r="AB36" s="48"/>
      <c r="AC36" s="48"/>
      <c r="AD36" s="48"/>
      <c r="AE36" s="52"/>
    </row>
    <row r="37" spans="1:34" ht="14.25" x14ac:dyDescent="0.25">
      <c r="A37" s="114">
        <v>1.3</v>
      </c>
      <c r="B37" s="120" t="s">
        <v>42</v>
      </c>
      <c r="C37" s="121"/>
      <c r="D37" s="121"/>
      <c r="E37" s="122"/>
      <c r="F37" s="122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4"/>
      <c r="S37" s="124"/>
      <c r="T37" s="119"/>
      <c r="U37" s="119"/>
      <c r="V37" s="48"/>
      <c r="W37" s="48"/>
      <c r="X37" s="48"/>
      <c r="Y37" s="48"/>
      <c r="Z37" s="48"/>
      <c r="AA37" s="48"/>
      <c r="AB37" s="48"/>
      <c r="AC37" s="48"/>
      <c r="AD37" s="48"/>
      <c r="AE37" s="52"/>
    </row>
    <row r="38" spans="1:34" ht="14.25" x14ac:dyDescent="0.25">
      <c r="A38" s="114">
        <v>0.85</v>
      </c>
      <c r="B38" s="120" t="s">
        <v>43</v>
      </c>
      <c r="C38" s="121"/>
      <c r="D38" s="121"/>
      <c r="E38" s="125"/>
      <c r="F38" s="125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16"/>
      <c r="S38" s="116"/>
      <c r="T38" s="119"/>
      <c r="U38" s="119"/>
      <c r="V38" s="48"/>
      <c r="W38" s="48"/>
      <c r="X38" s="48"/>
      <c r="Y38" s="48"/>
      <c r="Z38" s="48"/>
      <c r="AA38" s="48"/>
      <c r="AB38" s="48"/>
      <c r="AC38" s="48"/>
      <c r="AD38" s="48"/>
      <c r="AE38" s="52"/>
    </row>
    <row r="39" spans="1:34" ht="15.75" x14ac:dyDescent="0.25">
      <c r="A39" s="114">
        <v>1.3</v>
      </c>
      <c r="B39" s="120" t="s">
        <v>52</v>
      </c>
      <c r="C39" s="126"/>
      <c r="D39" s="126"/>
      <c r="E39" s="127"/>
      <c r="F39" s="127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53"/>
      <c r="S39" s="53"/>
      <c r="T39" s="53"/>
      <c r="U39" s="53"/>
      <c r="V39" s="53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54"/>
      <c r="AH39" s="55"/>
    </row>
    <row r="40" spans="1:34" ht="14.25" x14ac:dyDescent="0.25">
      <c r="A40" s="114">
        <v>1.1000000000000001</v>
      </c>
      <c r="B40" s="120" t="s">
        <v>44</v>
      </c>
      <c r="C40" s="121"/>
      <c r="D40" s="121"/>
      <c r="E40" s="125"/>
      <c r="F40" s="125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16"/>
      <c r="S40" s="116"/>
      <c r="T40" s="119"/>
      <c r="U40" s="119"/>
      <c r="V40" s="48"/>
      <c r="W40" s="48"/>
      <c r="X40" s="48"/>
      <c r="Y40" s="48"/>
      <c r="Z40" s="48"/>
      <c r="AA40" s="48"/>
      <c r="AB40" s="48"/>
      <c r="AC40" s="48"/>
      <c r="AD40" s="54"/>
      <c r="AE40" s="55"/>
    </row>
    <row r="41" spans="1:34" ht="14.25" x14ac:dyDescent="0.25">
      <c r="A41" s="114">
        <v>1.75</v>
      </c>
      <c r="B41" s="120" t="s">
        <v>45</v>
      </c>
      <c r="C41" s="121"/>
      <c r="D41" s="121"/>
      <c r="E41" s="125"/>
      <c r="F41" s="125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16"/>
      <c r="S41" s="116"/>
      <c r="T41" s="119"/>
      <c r="U41" s="119"/>
      <c r="V41" s="48"/>
      <c r="W41" s="48"/>
      <c r="X41" s="48"/>
      <c r="Y41" s="48"/>
      <c r="Z41" s="48"/>
      <c r="AA41" s="48"/>
      <c r="AB41" s="48"/>
      <c r="AC41" s="48"/>
      <c r="AD41" s="54"/>
      <c r="AE41" s="55"/>
    </row>
    <row r="42" spans="1:34" ht="14.25" x14ac:dyDescent="0.25">
      <c r="A42" s="114">
        <v>1.55</v>
      </c>
      <c r="B42" s="120" t="s">
        <v>46</v>
      </c>
      <c r="C42" s="128"/>
      <c r="D42" s="128"/>
      <c r="E42" s="129"/>
      <c r="F42" s="129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30"/>
      <c r="S42" s="130"/>
      <c r="T42" s="131"/>
      <c r="U42" s="131"/>
    </row>
    <row r="43" spans="1:34" ht="14.25" x14ac:dyDescent="0.25">
      <c r="A43" s="114">
        <v>3.93</v>
      </c>
      <c r="B43" s="132" t="s">
        <v>82</v>
      </c>
      <c r="C43" s="133"/>
      <c r="D43" s="134"/>
      <c r="E43" s="125"/>
      <c r="F43" s="125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16"/>
      <c r="S43" s="116"/>
      <c r="T43" s="135"/>
      <c r="U43" s="135"/>
      <c r="V43" s="56"/>
      <c r="W43" s="56"/>
      <c r="X43" s="56"/>
      <c r="Y43" s="56"/>
      <c r="Z43" s="56"/>
      <c r="AA43" s="56"/>
      <c r="AB43" s="57"/>
      <c r="AC43" s="57"/>
      <c r="AD43" s="57"/>
      <c r="AE43" s="58"/>
    </row>
    <row r="44" spans="1:34" ht="14.25" x14ac:dyDescent="0.25">
      <c r="A44" s="114"/>
      <c r="B44" s="132"/>
      <c r="C44" s="133"/>
      <c r="D44" s="134"/>
      <c r="E44" s="125"/>
      <c r="F44" s="125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16"/>
      <c r="S44" s="116"/>
      <c r="T44" s="135"/>
      <c r="U44" s="135"/>
      <c r="V44" s="56"/>
      <c r="W44" s="56"/>
      <c r="X44" s="56"/>
      <c r="Y44" s="56"/>
      <c r="Z44" s="56"/>
      <c r="AA44" s="56"/>
      <c r="AB44" s="57"/>
      <c r="AC44" s="57"/>
      <c r="AD44" s="57"/>
      <c r="AE44" s="58"/>
    </row>
    <row r="45" spans="1:34" ht="14.25" x14ac:dyDescent="0.25">
      <c r="A45" s="114"/>
      <c r="B45" s="132"/>
      <c r="C45" s="133"/>
      <c r="D45" s="134"/>
      <c r="E45" s="125"/>
      <c r="F45" s="125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16"/>
      <c r="S45" s="116"/>
      <c r="T45" s="135"/>
      <c r="U45" s="135"/>
      <c r="V45" s="56"/>
      <c r="W45" s="56"/>
      <c r="X45" s="56"/>
      <c r="Y45" s="56"/>
      <c r="Z45" s="56"/>
      <c r="AA45" s="56"/>
      <c r="AB45" s="57"/>
      <c r="AC45" s="57"/>
      <c r="AD45" s="57"/>
      <c r="AE45" s="58"/>
    </row>
    <row r="46" spans="1:34" ht="16.5" x14ac:dyDescent="0.2">
      <c r="B46" s="65"/>
    </row>
    <row r="47" spans="1:34" ht="15" x14ac:dyDescent="0.2">
      <c r="B47" s="38"/>
    </row>
    <row r="49" spans="1:23" x14ac:dyDescent="0.2"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0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"/>
      <c r="S51" s="6"/>
      <c r="T51" s="6"/>
      <c r="U51" s="6"/>
      <c r="V51" s="6"/>
      <c r="W51" s="6"/>
    </row>
    <row r="52" spans="1:23" ht="27.75" customHeight="1" x14ac:dyDescent="0.2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"/>
      <c r="S52" s="6"/>
      <c r="T52" s="6"/>
      <c r="U52" s="6"/>
      <c r="V52" s="6"/>
      <c r="W52" s="6"/>
    </row>
    <row r="53" spans="1:23" x14ac:dyDescent="0.2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"/>
      <c r="S53" s="61"/>
      <c r="T53" s="6"/>
      <c r="U53" s="6"/>
      <c r="V53" s="6"/>
      <c r="W53" s="6"/>
    </row>
    <row r="54" spans="1:23" x14ac:dyDescent="0.2">
      <c r="B54" s="6"/>
      <c r="C54" s="6"/>
      <c r="D54" s="6"/>
      <c r="E54" s="62"/>
      <c r="F54" s="62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2"/>
      <c r="F55" s="62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1"/>
      <c r="T55" s="6"/>
      <c r="U55" s="6"/>
      <c r="V55" s="6"/>
      <c r="W55" s="6"/>
    </row>
    <row r="56" spans="1:23" x14ac:dyDescent="0.2">
      <c r="B56" s="6"/>
      <c r="C56" s="6"/>
      <c r="D56" s="6"/>
      <c r="E56" s="62"/>
      <c r="F56" s="62"/>
      <c r="G56" s="6"/>
      <c r="H56" s="6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2"/>
      <c r="F57" s="62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2"/>
      <c r="F58" s="62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4"/>
  <sheetViews>
    <sheetView tabSelected="1" view="pageBreakPreview" topLeftCell="A4" zoomScaleNormal="100" zoomScaleSheetLayoutView="100" workbookViewId="0">
      <selection activeCell="A31" sqref="A31:F3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s="178" customFormat="1" ht="15.75" outlineLevel="2" x14ac:dyDescent="0.25">
      <c r="A1" s="181" t="s">
        <v>87</v>
      </c>
      <c r="B1" s="182"/>
      <c r="C1" s="183"/>
      <c r="D1" s="184"/>
      <c r="E1" s="185"/>
      <c r="F1" s="186" t="s">
        <v>88</v>
      </c>
      <c r="G1" s="176"/>
      <c r="H1" s="187"/>
      <c r="J1" s="187"/>
      <c r="K1" s="187"/>
      <c r="L1" s="187"/>
      <c r="M1" s="187"/>
      <c r="N1" s="187"/>
      <c r="P1" s="176"/>
      <c r="Q1" s="176"/>
    </row>
    <row r="2" spans="1:256" s="178" customFormat="1" ht="15.75" outlineLevel="1" x14ac:dyDescent="0.25">
      <c r="A2" s="188" t="s">
        <v>102</v>
      </c>
      <c r="B2" s="182"/>
      <c r="C2" s="183"/>
      <c r="D2" s="184"/>
      <c r="E2" s="185"/>
      <c r="F2" s="189" t="s">
        <v>95</v>
      </c>
      <c r="G2" s="176"/>
      <c r="H2" s="187"/>
      <c r="J2" s="187"/>
      <c r="K2" s="187"/>
      <c r="L2" s="187"/>
      <c r="M2" s="187"/>
      <c r="N2" s="187"/>
      <c r="P2" s="176"/>
      <c r="Q2" s="176"/>
    </row>
    <row r="3" spans="1:256" s="178" customFormat="1" ht="15.75" outlineLevel="1" x14ac:dyDescent="0.25">
      <c r="A3" s="188" t="s">
        <v>103</v>
      </c>
      <c r="B3" s="182"/>
      <c r="C3" s="183"/>
      <c r="D3" s="184"/>
      <c r="E3" s="185"/>
      <c r="F3" s="194"/>
      <c r="G3" s="176"/>
      <c r="H3" s="187"/>
      <c r="J3" s="187"/>
      <c r="K3" s="187"/>
      <c r="L3" s="187"/>
      <c r="M3" s="187"/>
      <c r="N3" s="187"/>
      <c r="P3" s="176"/>
      <c r="Q3" s="176"/>
    </row>
    <row r="4" spans="1:256" s="178" customFormat="1" ht="15.75" outlineLevel="1" x14ac:dyDescent="0.25">
      <c r="A4" s="188" t="s">
        <v>91</v>
      </c>
      <c r="B4" s="182"/>
      <c r="C4" s="183"/>
      <c r="D4" s="184"/>
      <c r="E4" s="185"/>
      <c r="F4" s="189" t="s">
        <v>96</v>
      </c>
      <c r="G4" s="176"/>
      <c r="H4" s="187"/>
      <c r="J4" s="187"/>
      <c r="K4" s="187"/>
      <c r="L4" s="187"/>
      <c r="M4" s="187"/>
      <c r="N4" s="187"/>
      <c r="P4" s="176"/>
      <c r="Q4" s="176"/>
    </row>
    <row r="5" spans="1:256" s="178" customFormat="1" ht="15.75" outlineLevel="1" x14ac:dyDescent="0.25">
      <c r="A5" s="188" t="s">
        <v>97</v>
      </c>
      <c r="B5" s="182"/>
      <c r="C5" s="183"/>
      <c r="D5" s="184"/>
      <c r="E5" s="185"/>
      <c r="F5" s="189" t="s">
        <v>98</v>
      </c>
      <c r="G5" s="176"/>
      <c r="H5" s="187"/>
      <c r="J5" s="187"/>
      <c r="K5" s="187"/>
      <c r="L5" s="187"/>
      <c r="M5" s="187"/>
      <c r="N5" s="187"/>
      <c r="P5" s="176"/>
      <c r="Q5" s="176"/>
    </row>
    <row r="6" spans="1:256" ht="15.75" customHeight="1" x14ac:dyDescent="0.2">
      <c r="F6" s="167"/>
    </row>
    <row r="7" spans="1:256" ht="18" customHeight="1" x14ac:dyDescent="0.3">
      <c r="A7" s="215" t="s">
        <v>101</v>
      </c>
      <c r="B7" s="215"/>
      <c r="C7" s="215"/>
      <c r="D7" s="215"/>
      <c r="E7" s="215"/>
      <c r="F7" s="215"/>
      <c r="G7" s="94"/>
      <c r="H7" s="1"/>
      <c r="I7" s="1"/>
      <c r="J7" s="1"/>
      <c r="K7" s="1"/>
      <c r="L7" s="1"/>
      <c r="M7" s="1"/>
      <c r="N7" s="1"/>
      <c r="O7" s="1"/>
      <c r="P7" s="1"/>
      <c r="Q7" s="214"/>
      <c r="R7" s="214"/>
      <c r="S7" s="214"/>
      <c r="T7" s="214"/>
      <c r="U7" s="214"/>
      <c r="V7" s="214"/>
      <c r="W7" s="1"/>
      <c r="X7" s="1"/>
      <c r="Y7" s="1"/>
      <c r="Z7" s="1"/>
      <c r="AA7" s="1"/>
      <c r="AB7" s="1"/>
      <c r="AC7" s="1"/>
      <c r="AD7" s="1"/>
      <c r="AE7" s="1"/>
      <c r="AF7" s="1"/>
      <c r="AG7" s="214"/>
      <c r="AH7" s="214"/>
      <c r="AI7" s="214"/>
      <c r="AJ7" s="214"/>
      <c r="AK7" s="214"/>
      <c r="AL7" s="214"/>
      <c r="AM7" s="1"/>
      <c r="AN7" s="1"/>
      <c r="AO7" s="1"/>
      <c r="AP7" s="1"/>
      <c r="AQ7" s="1"/>
      <c r="AR7" s="1"/>
      <c r="AS7" s="1"/>
      <c r="AT7" s="1"/>
      <c r="AU7" s="1"/>
      <c r="AV7" s="1"/>
      <c r="AW7" s="214" t="s">
        <v>0</v>
      </c>
      <c r="AX7" s="214"/>
      <c r="AY7" s="214"/>
      <c r="AZ7" s="214"/>
      <c r="BA7" s="214"/>
      <c r="BB7" s="214"/>
      <c r="BC7" s="1"/>
      <c r="BD7" s="1"/>
      <c r="BE7" s="1"/>
      <c r="BF7" s="1"/>
      <c r="BG7" s="1"/>
      <c r="BH7" s="1"/>
      <c r="BI7" s="1"/>
      <c r="BJ7" s="1"/>
      <c r="BK7" s="1"/>
      <c r="BL7" s="1"/>
      <c r="BM7" s="214" t="s">
        <v>0</v>
      </c>
      <c r="BN7" s="214"/>
      <c r="BO7" s="214"/>
      <c r="BP7" s="214"/>
      <c r="BQ7" s="214"/>
      <c r="BR7" s="214"/>
      <c r="BS7" s="1"/>
      <c r="BT7" s="1"/>
      <c r="BU7" s="1"/>
      <c r="BV7" s="1"/>
      <c r="BW7" s="1"/>
      <c r="BX7" s="1"/>
      <c r="BY7" s="1"/>
      <c r="BZ7" s="1"/>
      <c r="CA7" s="1"/>
      <c r="CB7" s="1"/>
      <c r="CC7" s="214" t="s">
        <v>0</v>
      </c>
      <c r="CD7" s="214"/>
      <c r="CE7" s="214"/>
      <c r="CF7" s="214"/>
      <c r="CG7" s="214"/>
      <c r="CH7" s="214"/>
      <c r="CI7" s="1"/>
      <c r="CJ7" s="1"/>
      <c r="CK7" s="1"/>
      <c r="CL7" s="1"/>
      <c r="CM7" s="1"/>
      <c r="CN7" s="1"/>
      <c r="CO7" s="1"/>
      <c r="CP7" s="1"/>
      <c r="CQ7" s="1"/>
      <c r="CR7" s="1"/>
      <c r="CS7" s="214" t="s">
        <v>0</v>
      </c>
      <c r="CT7" s="214"/>
      <c r="CU7" s="214"/>
      <c r="CV7" s="214"/>
      <c r="CW7" s="214"/>
      <c r="CX7" s="214"/>
      <c r="CY7" s="1"/>
      <c r="CZ7" s="1"/>
      <c r="DA7" s="1"/>
      <c r="DB7" s="1"/>
      <c r="DC7" s="1"/>
      <c r="DD7" s="1"/>
      <c r="DE7" s="1"/>
      <c r="DF7" s="1"/>
      <c r="DG7" s="1"/>
      <c r="DH7" s="1"/>
      <c r="DI7" s="214" t="s">
        <v>0</v>
      </c>
      <c r="DJ7" s="214"/>
      <c r="DK7" s="214"/>
      <c r="DL7" s="214"/>
      <c r="DM7" s="214"/>
      <c r="DN7" s="214"/>
      <c r="DO7" s="1"/>
      <c r="DP7" s="1"/>
      <c r="DQ7" s="1"/>
      <c r="DR7" s="1"/>
      <c r="DS7" s="1"/>
      <c r="DT7" s="1"/>
      <c r="DU7" s="1"/>
      <c r="DV7" s="1"/>
      <c r="DW7" s="1"/>
      <c r="DX7" s="1"/>
      <c r="DY7" s="214" t="s">
        <v>0</v>
      </c>
      <c r="DZ7" s="214"/>
      <c r="EA7" s="214"/>
      <c r="EB7" s="214"/>
      <c r="EC7" s="214"/>
      <c r="ED7" s="214"/>
      <c r="EE7" s="1"/>
      <c r="EF7" s="1"/>
      <c r="EG7" s="1"/>
      <c r="EH7" s="1"/>
      <c r="EI7" s="1"/>
      <c r="EJ7" s="1"/>
      <c r="EK7" s="1"/>
      <c r="EL7" s="1"/>
      <c r="EM7" s="1"/>
      <c r="EN7" s="1"/>
      <c r="EO7" s="214" t="s">
        <v>0</v>
      </c>
      <c r="EP7" s="214"/>
      <c r="EQ7" s="214"/>
      <c r="ER7" s="214"/>
      <c r="ES7" s="214"/>
      <c r="ET7" s="214"/>
      <c r="EU7" s="1"/>
      <c r="EV7" s="1"/>
      <c r="EW7" s="1"/>
      <c r="EX7" s="1"/>
      <c r="EY7" s="1"/>
      <c r="EZ7" s="1"/>
      <c r="FA7" s="1"/>
      <c r="FB7" s="1"/>
      <c r="FC7" s="1"/>
      <c r="FD7" s="1"/>
      <c r="FE7" s="214" t="s">
        <v>0</v>
      </c>
      <c r="FF7" s="214"/>
      <c r="FG7" s="214"/>
      <c r="FH7" s="214"/>
      <c r="FI7" s="214"/>
      <c r="FJ7" s="214"/>
      <c r="FK7" s="1"/>
      <c r="FL7" s="1"/>
      <c r="FM7" s="1"/>
      <c r="FN7" s="1"/>
      <c r="FO7" s="1"/>
      <c r="FP7" s="1"/>
      <c r="FQ7" s="1"/>
      <c r="FR7" s="1"/>
      <c r="FS7" s="1"/>
      <c r="FT7" s="1"/>
      <c r="FU7" s="214" t="s">
        <v>0</v>
      </c>
      <c r="FV7" s="214"/>
      <c r="FW7" s="214"/>
      <c r="FX7" s="214"/>
      <c r="FY7" s="214"/>
      <c r="FZ7" s="214"/>
      <c r="GA7" s="1"/>
      <c r="GB7" s="1"/>
      <c r="GC7" s="1"/>
      <c r="GD7" s="1"/>
      <c r="GE7" s="1"/>
      <c r="GF7" s="1"/>
      <c r="GG7" s="1"/>
      <c r="GH7" s="1"/>
      <c r="GI7" s="1"/>
      <c r="GJ7" s="1"/>
      <c r="GK7" s="214" t="s">
        <v>0</v>
      </c>
      <c r="GL7" s="214"/>
      <c r="GM7" s="214"/>
      <c r="GN7" s="214"/>
      <c r="GO7" s="214"/>
      <c r="GP7" s="214"/>
      <c r="GQ7" s="1"/>
      <c r="GR7" s="1"/>
      <c r="GS7" s="1"/>
      <c r="GT7" s="1"/>
      <c r="GU7" s="1"/>
      <c r="GV7" s="1"/>
      <c r="GW7" s="1"/>
      <c r="GX7" s="1"/>
      <c r="GY7" s="1"/>
      <c r="GZ7" s="1"/>
      <c r="HA7" s="214" t="s">
        <v>0</v>
      </c>
      <c r="HB7" s="214"/>
      <c r="HC7" s="214"/>
      <c r="HD7" s="214"/>
      <c r="HE7" s="214"/>
      <c r="HF7" s="214"/>
      <c r="HG7" s="1"/>
      <c r="HH7" s="1"/>
      <c r="HI7" s="1"/>
      <c r="HJ7" s="1"/>
      <c r="HK7" s="1"/>
      <c r="HL7" s="1"/>
      <c r="HM7" s="1"/>
      <c r="HN7" s="1"/>
      <c r="HO7" s="1"/>
      <c r="HP7" s="1"/>
      <c r="HQ7" s="214" t="s">
        <v>0</v>
      </c>
      <c r="HR7" s="214"/>
      <c r="HS7" s="214"/>
      <c r="HT7" s="214"/>
      <c r="HU7" s="214"/>
      <c r="HV7" s="214"/>
      <c r="HW7" s="1"/>
      <c r="HX7" s="1"/>
      <c r="HY7" s="1"/>
      <c r="HZ7" s="1"/>
      <c r="IA7" s="1"/>
      <c r="IB7" s="1"/>
      <c r="IC7" s="1"/>
      <c r="ID7" s="1"/>
      <c r="IE7" s="1"/>
      <c r="IF7" s="1"/>
      <c r="IG7" s="214"/>
      <c r="IH7" s="214"/>
      <c r="II7" s="214"/>
      <c r="IJ7" s="214"/>
      <c r="IK7" s="214"/>
      <c r="IL7" s="214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s="8" customFormat="1" ht="20.25" customHeight="1" x14ac:dyDescent="0.3">
      <c r="A8" s="215" t="s">
        <v>79</v>
      </c>
      <c r="B8" s="215"/>
      <c r="C8" s="215"/>
      <c r="D8" s="215"/>
      <c r="E8" s="215"/>
      <c r="F8" s="215"/>
      <c r="G8" s="94"/>
      <c r="H8" s="1"/>
      <c r="I8" s="1"/>
      <c r="J8" s="1"/>
      <c r="K8" s="1"/>
      <c r="L8" s="1"/>
      <c r="M8" s="1"/>
      <c r="N8" s="1"/>
      <c r="O8" s="1"/>
      <c r="P8" s="1"/>
      <c r="Q8" s="214"/>
      <c r="R8" s="214"/>
      <c r="S8" s="214"/>
      <c r="T8" s="214"/>
      <c r="U8" s="214"/>
      <c r="V8" s="214"/>
      <c r="W8" s="1"/>
      <c r="X8" s="1"/>
      <c r="Y8" s="1"/>
      <c r="Z8" s="1"/>
      <c r="AA8" s="1"/>
      <c r="AB8" s="1"/>
      <c r="AC8" s="1"/>
      <c r="AD8" s="1"/>
      <c r="AE8" s="1"/>
      <c r="AF8" s="1"/>
      <c r="AG8" s="214"/>
      <c r="AH8" s="214"/>
      <c r="AI8" s="214"/>
      <c r="AJ8" s="214"/>
      <c r="AK8" s="214"/>
      <c r="AL8" s="214"/>
      <c r="AM8" s="1"/>
      <c r="AN8" s="1"/>
      <c r="AO8" s="1"/>
      <c r="AP8" s="1"/>
      <c r="AQ8" s="1"/>
      <c r="AR8" s="1"/>
      <c r="AS8" s="1"/>
      <c r="AT8" s="1"/>
      <c r="AU8" s="1"/>
      <c r="AV8" s="1"/>
      <c r="AW8" s="214" t="s">
        <v>1</v>
      </c>
      <c r="AX8" s="214"/>
      <c r="AY8" s="214"/>
      <c r="AZ8" s="214"/>
      <c r="BA8" s="214"/>
      <c r="BB8" s="214"/>
      <c r="BC8" s="1"/>
      <c r="BD8" s="1"/>
      <c r="BE8" s="1"/>
      <c r="BF8" s="1"/>
      <c r="BG8" s="1"/>
      <c r="BH8" s="1"/>
      <c r="BI8" s="1"/>
      <c r="BJ8" s="1"/>
      <c r="BK8" s="1"/>
      <c r="BL8" s="1"/>
      <c r="BM8" s="214" t="s">
        <v>1</v>
      </c>
      <c r="BN8" s="214"/>
      <c r="BO8" s="214"/>
      <c r="BP8" s="214"/>
      <c r="BQ8" s="214"/>
      <c r="BR8" s="214"/>
      <c r="BS8" s="1"/>
      <c r="BT8" s="1"/>
      <c r="BU8" s="1"/>
      <c r="BV8" s="1"/>
      <c r="BW8" s="1"/>
      <c r="BX8" s="1"/>
      <c r="BY8" s="1"/>
      <c r="BZ8" s="1"/>
      <c r="CA8" s="1"/>
      <c r="CB8" s="1"/>
      <c r="CC8" s="214" t="s">
        <v>1</v>
      </c>
      <c r="CD8" s="214"/>
      <c r="CE8" s="214"/>
      <c r="CF8" s="214"/>
      <c r="CG8" s="214"/>
      <c r="CH8" s="214"/>
      <c r="CI8" s="1"/>
      <c r="CJ8" s="1"/>
      <c r="CK8" s="1"/>
      <c r="CL8" s="1"/>
      <c r="CM8" s="1"/>
      <c r="CN8" s="1"/>
      <c r="CO8" s="1"/>
      <c r="CP8" s="1"/>
      <c r="CQ8" s="1"/>
      <c r="CR8" s="1"/>
      <c r="CS8" s="214" t="s">
        <v>1</v>
      </c>
      <c r="CT8" s="214"/>
      <c r="CU8" s="214"/>
      <c r="CV8" s="214"/>
      <c r="CW8" s="214"/>
      <c r="CX8" s="214"/>
      <c r="CY8" s="1"/>
      <c r="CZ8" s="1"/>
      <c r="DA8" s="1"/>
      <c r="DB8" s="1"/>
      <c r="DC8" s="1"/>
      <c r="DD8" s="1"/>
      <c r="DE8" s="1"/>
      <c r="DF8" s="1"/>
      <c r="DG8" s="1"/>
      <c r="DH8" s="1"/>
      <c r="DI8" s="214" t="s">
        <v>1</v>
      </c>
      <c r="DJ8" s="214"/>
      <c r="DK8" s="214"/>
      <c r="DL8" s="214"/>
      <c r="DM8" s="214"/>
      <c r="DN8" s="214"/>
      <c r="DO8" s="1"/>
      <c r="DP8" s="1"/>
      <c r="DQ8" s="1"/>
      <c r="DR8" s="1"/>
      <c r="DS8" s="1"/>
      <c r="DT8" s="1"/>
      <c r="DU8" s="1"/>
      <c r="DV8" s="1"/>
      <c r="DW8" s="1"/>
      <c r="DX8" s="1"/>
      <c r="DY8" s="214" t="s">
        <v>1</v>
      </c>
      <c r="DZ8" s="214"/>
      <c r="EA8" s="214"/>
      <c r="EB8" s="214"/>
      <c r="EC8" s="214"/>
      <c r="ED8" s="214"/>
      <c r="EE8" s="1"/>
      <c r="EF8" s="1"/>
      <c r="EG8" s="1"/>
      <c r="EH8" s="1"/>
      <c r="EI8" s="1"/>
      <c r="EJ8" s="1"/>
      <c r="EK8" s="1"/>
      <c r="EL8" s="1"/>
      <c r="EM8" s="1"/>
      <c r="EN8" s="1"/>
      <c r="EO8" s="214" t="s">
        <v>1</v>
      </c>
      <c r="EP8" s="214"/>
      <c r="EQ8" s="214"/>
      <c r="ER8" s="214"/>
      <c r="ES8" s="214"/>
      <c r="ET8" s="214"/>
      <c r="EU8" s="1"/>
      <c r="EV8" s="1"/>
      <c r="EW8" s="1"/>
      <c r="EX8" s="1"/>
      <c r="EY8" s="1"/>
      <c r="EZ8" s="1"/>
      <c r="FA8" s="1"/>
      <c r="FB8" s="1"/>
      <c r="FC8" s="1"/>
      <c r="FD8" s="1"/>
      <c r="FE8" s="214" t="s">
        <v>1</v>
      </c>
      <c r="FF8" s="214"/>
      <c r="FG8" s="214"/>
      <c r="FH8" s="214"/>
      <c r="FI8" s="214"/>
      <c r="FJ8" s="214"/>
      <c r="FK8" s="1"/>
      <c r="FL8" s="1"/>
      <c r="FM8" s="1"/>
      <c r="FN8" s="1"/>
      <c r="FO8" s="1"/>
      <c r="FP8" s="1"/>
      <c r="FQ8" s="1"/>
      <c r="FR8" s="1"/>
      <c r="FS8" s="1"/>
      <c r="FT8" s="1"/>
      <c r="FU8" s="214" t="s">
        <v>1</v>
      </c>
      <c r="FV8" s="214"/>
      <c r="FW8" s="214"/>
      <c r="FX8" s="214"/>
      <c r="FY8" s="214"/>
      <c r="FZ8" s="214"/>
      <c r="GA8" s="1"/>
      <c r="GB8" s="1"/>
      <c r="GC8" s="1"/>
      <c r="GD8" s="1"/>
      <c r="GE8" s="1"/>
      <c r="GF8" s="1"/>
      <c r="GG8" s="1"/>
      <c r="GH8" s="1"/>
      <c r="GI8" s="1"/>
      <c r="GJ8" s="1"/>
      <c r="GK8" s="214" t="s">
        <v>1</v>
      </c>
      <c r="GL8" s="214"/>
      <c r="GM8" s="214"/>
      <c r="GN8" s="214"/>
      <c r="GO8" s="214"/>
      <c r="GP8" s="214"/>
      <c r="GQ8" s="1"/>
      <c r="GR8" s="1"/>
      <c r="GS8" s="1"/>
      <c r="GT8" s="1"/>
      <c r="GU8" s="1"/>
      <c r="GV8" s="1"/>
      <c r="GW8" s="1"/>
      <c r="GX8" s="1"/>
      <c r="GY8" s="1"/>
      <c r="GZ8" s="1"/>
      <c r="HA8" s="214" t="s">
        <v>1</v>
      </c>
      <c r="HB8" s="214"/>
      <c r="HC8" s="214"/>
      <c r="HD8" s="214"/>
      <c r="HE8" s="214"/>
      <c r="HF8" s="214"/>
      <c r="HG8" s="1"/>
      <c r="HH8" s="1"/>
      <c r="HI8" s="1"/>
      <c r="HJ8" s="1"/>
      <c r="HK8" s="1"/>
      <c r="HL8" s="1"/>
      <c r="HM8" s="1"/>
      <c r="HN8" s="1"/>
      <c r="HO8" s="1"/>
      <c r="HP8" s="1"/>
      <c r="HQ8" s="214" t="s">
        <v>1</v>
      </c>
      <c r="HR8" s="214"/>
      <c r="HS8" s="214"/>
      <c r="HT8" s="214"/>
      <c r="HU8" s="214"/>
      <c r="HV8" s="214"/>
      <c r="HW8" s="1"/>
      <c r="HX8" s="1"/>
      <c r="HY8" s="1"/>
      <c r="HZ8" s="1"/>
      <c r="IA8" s="1"/>
      <c r="IB8" s="1"/>
      <c r="IC8" s="1"/>
      <c r="ID8" s="1"/>
      <c r="IE8" s="1"/>
      <c r="IF8" s="1"/>
      <c r="IG8" s="214"/>
      <c r="IH8" s="214"/>
      <c r="II8" s="214"/>
      <c r="IJ8" s="214"/>
      <c r="IK8" s="214"/>
      <c r="IL8" s="214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ht="1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6"/>
      <c r="BN9" s="196"/>
      <c r="BO9" s="196"/>
      <c r="BP9" s="196"/>
      <c r="BQ9" s="196"/>
      <c r="BR9" s="196"/>
      <c r="BS9" s="196"/>
      <c r="BT9" s="196"/>
      <c r="BU9" s="196"/>
      <c r="BV9" s="196"/>
      <c r="BW9" s="196"/>
      <c r="BX9" s="196"/>
      <c r="BY9" s="196"/>
      <c r="BZ9" s="196"/>
      <c r="CA9" s="196"/>
      <c r="CB9" s="196"/>
      <c r="CC9" s="196"/>
      <c r="CD9" s="196"/>
      <c r="CE9" s="196"/>
      <c r="CF9" s="196"/>
      <c r="CG9" s="196"/>
      <c r="CH9" s="196"/>
      <c r="CI9" s="196"/>
      <c r="CJ9" s="196"/>
      <c r="CK9" s="196"/>
      <c r="CL9" s="196"/>
      <c r="CM9" s="196"/>
      <c r="CN9" s="196"/>
      <c r="CO9" s="196"/>
      <c r="CP9" s="196"/>
      <c r="CQ9" s="196"/>
      <c r="CR9" s="196"/>
      <c r="CS9" s="196"/>
      <c r="CT9" s="196"/>
      <c r="CU9" s="196"/>
      <c r="CV9" s="196"/>
      <c r="CW9" s="196"/>
      <c r="CX9" s="196"/>
      <c r="CY9" s="196"/>
      <c r="CZ9" s="196"/>
      <c r="DA9" s="196"/>
      <c r="DB9" s="196"/>
      <c r="DC9" s="196"/>
      <c r="DD9" s="196"/>
      <c r="DE9" s="196"/>
      <c r="DF9" s="196"/>
      <c r="DG9" s="196"/>
      <c r="DH9" s="196"/>
      <c r="DI9" s="196"/>
      <c r="DJ9" s="196"/>
      <c r="DK9" s="196"/>
      <c r="DL9" s="196"/>
      <c r="DM9" s="196"/>
      <c r="DN9" s="196"/>
      <c r="DO9" s="196"/>
      <c r="DP9" s="196"/>
      <c r="DQ9" s="196"/>
      <c r="DR9" s="196"/>
      <c r="DS9" s="196"/>
      <c r="DT9" s="196"/>
      <c r="DU9" s="196"/>
      <c r="DV9" s="196"/>
      <c r="DW9" s="196"/>
      <c r="DX9" s="196"/>
      <c r="DY9" s="196"/>
      <c r="DZ9" s="196"/>
      <c r="EA9" s="196"/>
      <c r="EB9" s="196"/>
      <c r="EC9" s="196"/>
      <c r="ED9" s="196"/>
      <c r="EE9" s="196"/>
      <c r="EF9" s="196"/>
      <c r="EG9" s="196"/>
      <c r="EH9" s="196"/>
      <c r="EI9" s="196"/>
      <c r="EJ9" s="196"/>
      <c r="EK9" s="196"/>
      <c r="EL9" s="196"/>
      <c r="EM9" s="196"/>
      <c r="EN9" s="196"/>
      <c r="EO9" s="196"/>
      <c r="EP9" s="196"/>
      <c r="EQ9" s="196"/>
      <c r="ER9" s="196"/>
      <c r="ES9" s="196"/>
      <c r="ET9" s="196"/>
      <c r="EU9" s="196"/>
      <c r="EV9" s="196"/>
      <c r="EW9" s="196"/>
      <c r="EX9" s="196"/>
      <c r="EY9" s="196"/>
      <c r="EZ9" s="196"/>
      <c r="FA9" s="196"/>
      <c r="FB9" s="196"/>
      <c r="FC9" s="196"/>
      <c r="FD9" s="196"/>
      <c r="FE9" s="196"/>
      <c r="FF9" s="196"/>
      <c r="FG9" s="196"/>
      <c r="FH9" s="196"/>
      <c r="FI9" s="196"/>
      <c r="FJ9" s="196"/>
      <c r="FK9" s="196"/>
      <c r="FL9" s="196"/>
      <c r="FM9" s="196"/>
      <c r="FN9" s="196"/>
      <c r="FO9" s="196"/>
      <c r="FP9" s="196"/>
      <c r="FQ9" s="196"/>
      <c r="FR9" s="196"/>
      <c r="FS9" s="196"/>
      <c r="FT9" s="196"/>
      <c r="FU9" s="196"/>
      <c r="FV9" s="196"/>
      <c r="FW9" s="196"/>
      <c r="FX9" s="196"/>
      <c r="FY9" s="196"/>
      <c r="FZ9" s="196"/>
      <c r="GA9" s="196"/>
      <c r="GB9" s="196"/>
      <c r="GC9" s="196"/>
      <c r="GD9" s="196"/>
      <c r="GE9" s="196"/>
      <c r="GF9" s="196"/>
      <c r="GG9" s="196"/>
      <c r="GH9" s="196"/>
      <c r="GI9" s="196"/>
      <c r="GJ9" s="196"/>
      <c r="GK9" s="196"/>
      <c r="GL9" s="196"/>
      <c r="GM9" s="196"/>
      <c r="GN9" s="196"/>
      <c r="GO9" s="196"/>
      <c r="GP9" s="196"/>
      <c r="GQ9" s="196"/>
      <c r="GR9" s="196"/>
      <c r="GS9" s="196"/>
      <c r="GT9" s="196"/>
      <c r="GU9" s="196"/>
      <c r="GV9" s="196"/>
      <c r="GW9" s="196"/>
      <c r="GX9" s="196"/>
      <c r="GY9" s="196"/>
      <c r="GZ9" s="196"/>
      <c r="HA9" s="196"/>
      <c r="HB9" s="196"/>
      <c r="HC9" s="196"/>
      <c r="HD9" s="196"/>
      <c r="HE9" s="196"/>
      <c r="HF9" s="196"/>
      <c r="HG9" s="196"/>
      <c r="HH9" s="196"/>
      <c r="HI9" s="196"/>
      <c r="HJ9" s="196"/>
      <c r="HK9" s="196"/>
      <c r="HL9" s="196"/>
      <c r="HM9" s="196"/>
      <c r="HN9" s="196"/>
      <c r="HO9" s="196"/>
      <c r="HP9" s="196"/>
      <c r="HQ9" s="196"/>
      <c r="HR9" s="196"/>
      <c r="HS9" s="196"/>
      <c r="HT9" s="196"/>
      <c r="HU9" s="196"/>
      <c r="HV9" s="196"/>
      <c r="HW9" s="196"/>
      <c r="HX9" s="196"/>
      <c r="HY9" s="196"/>
      <c r="HZ9" s="196"/>
      <c r="IA9" s="196"/>
      <c r="IB9" s="196"/>
      <c r="IC9" s="196"/>
      <c r="ID9" s="196"/>
      <c r="IE9" s="196"/>
      <c r="IF9" s="196"/>
      <c r="IG9" s="196"/>
      <c r="IH9" s="196"/>
      <c r="II9" s="196"/>
      <c r="IJ9" s="196"/>
      <c r="IK9" s="196"/>
      <c r="IL9" s="196"/>
      <c r="IM9" s="196"/>
      <c r="IN9" s="196"/>
      <c r="IO9" s="196"/>
      <c r="IP9" s="196"/>
      <c r="IQ9" s="196"/>
      <c r="IR9" s="196"/>
      <c r="IS9" s="196"/>
      <c r="IT9" s="196"/>
      <c r="IU9" s="196"/>
      <c r="IV9" s="196"/>
    </row>
    <row r="10" spans="1:256" ht="18" customHeight="1" x14ac:dyDescent="0.2">
      <c r="A10" s="197" t="s">
        <v>86</v>
      </c>
      <c r="B10" s="197"/>
      <c r="C10" s="197"/>
      <c r="D10" s="197"/>
      <c r="E10" s="197"/>
      <c r="F10" s="197"/>
      <c r="G10" s="3"/>
      <c r="H10" s="3"/>
      <c r="I10" s="3"/>
      <c r="J10" s="3"/>
      <c r="K10" s="3"/>
      <c r="L10" s="3"/>
      <c r="M10" s="3"/>
      <c r="N10" s="3"/>
      <c r="O10" s="3"/>
      <c r="Q10" s="216"/>
      <c r="R10" s="216"/>
      <c r="S10" s="216"/>
      <c r="T10" s="216"/>
      <c r="U10" s="216"/>
      <c r="V10" s="216"/>
      <c r="W10" s="3"/>
      <c r="X10" s="3"/>
      <c r="Y10" s="3"/>
      <c r="Z10" s="3"/>
      <c r="AA10" s="3"/>
      <c r="AB10" s="3"/>
      <c r="AC10" s="3"/>
      <c r="AD10" s="3"/>
      <c r="AE10" s="3"/>
      <c r="AG10" s="216"/>
      <c r="AH10" s="216"/>
      <c r="AI10" s="216"/>
      <c r="AJ10" s="216"/>
      <c r="AK10" s="216"/>
      <c r="AL10" s="216"/>
      <c r="AM10" s="3"/>
      <c r="AN10" s="3"/>
      <c r="AO10" s="3"/>
      <c r="AP10" s="3"/>
      <c r="AQ10" s="3"/>
      <c r="AR10" s="3"/>
      <c r="AS10" s="3"/>
      <c r="AT10" s="3"/>
      <c r="AU10" s="3"/>
      <c r="AW10" s="216" t="s">
        <v>2</v>
      </c>
      <c r="AX10" s="216"/>
      <c r="AY10" s="216"/>
      <c r="AZ10" s="216"/>
      <c r="BA10" s="216"/>
      <c r="BB10" s="216"/>
      <c r="BC10" s="3"/>
      <c r="BD10" s="3"/>
      <c r="BE10" s="3"/>
      <c r="BF10" s="3"/>
      <c r="BG10" s="3"/>
      <c r="BH10" s="3"/>
      <c r="BI10" s="3"/>
      <c r="BJ10" s="3"/>
      <c r="BK10" s="3"/>
      <c r="BM10" s="216" t="s">
        <v>2</v>
      </c>
      <c r="BN10" s="216"/>
      <c r="BO10" s="216"/>
      <c r="BP10" s="216"/>
      <c r="BQ10" s="216"/>
      <c r="BR10" s="216"/>
      <c r="BS10" s="3"/>
      <c r="BT10" s="3"/>
      <c r="BU10" s="3"/>
      <c r="BV10" s="3"/>
      <c r="BW10" s="3"/>
      <c r="BX10" s="3"/>
      <c r="BY10" s="3"/>
      <c r="BZ10" s="3"/>
      <c r="CA10" s="3"/>
      <c r="CC10" s="216" t="s">
        <v>2</v>
      </c>
      <c r="CD10" s="216"/>
      <c r="CE10" s="216"/>
      <c r="CF10" s="216"/>
      <c r="CG10" s="216"/>
      <c r="CH10" s="216"/>
      <c r="CI10" s="3"/>
      <c r="CJ10" s="3"/>
      <c r="CK10" s="3"/>
      <c r="CL10" s="3"/>
      <c r="CM10" s="3"/>
      <c r="CN10" s="3"/>
      <c r="CO10" s="3"/>
      <c r="CP10" s="3"/>
      <c r="CQ10" s="3"/>
      <c r="CS10" s="216" t="s">
        <v>2</v>
      </c>
      <c r="CT10" s="216"/>
      <c r="CU10" s="216"/>
      <c r="CV10" s="216"/>
      <c r="CW10" s="216"/>
      <c r="CX10" s="216"/>
      <c r="CY10" s="3"/>
      <c r="CZ10" s="3"/>
      <c r="DA10" s="3"/>
      <c r="DB10" s="3"/>
      <c r="DC10" s="3"/>
      <c r="DD10" s="3"/>
      <c r="DE10" s="3"/>
      <c r="DF10" s="3"/>
      <c r="DG10" s="3"/>
      <c r="DI10" s="216" t="s">
        <v>2</v>
      </c>
      <c r="DJ10" s="216"/>
      <c r="DK10" s="216"/>
      <c r="DL10" s="216"/>
      <c r="DM10" s="216"/>
      <c r="DN10" s="216"/>
      <c r="DO10" s="3"/>
      <c r="DP10" s="3"/>
      <c r="DQ10" s="3"/>
      <c r="DR10" s="3"/>
      <c r="DS10" s="3"/>
      <c r="DT10" s="3"/>
      <c r="DU10" s="3"/>
      <c r="DV10" s="3"/>
      <c r="DW10" s="3"/>
      <c r="DY10" s="216" t="s">
        <v>2</v>
      </c>
      <c r="DZ10" s="216"/>
      <c r="EA10" s="216"/>
      <c r="EB10" s="216"/>
      <c r="EC10" s="216"/>
      <c r="ED10" s="216"/>
      <c r="EE10" s="3"/>
      <c r="EF10" s="3"/>
      <c r="EG10" s="3"/>
      <c r="EH10" s="3"/>
      <c r="EI10" s="3"/>
      <c r="EJ10" s="3"/>
      <c r="EK10" s="3"/>
      <c r="EL10" s="3"/>
      <c r="EM10" s="3"/>
      <c r="EO10" s="216" t="s">
        <v>2</v>
      </c>
      <c r="EP10" s="216"/>
      <c r="EQ10" s="216"/>
      <c r="ER10" s="216"/>
      <c r="ES10" s="216"/>
      <c r="ET10" s="216"/>
      <c r="EU10" s="3"/>
      <c r="EV10" s="3"/>
      <c r="EW10" s="3"/>
      <c r="EX10" s="3"/>
      <c r="EY10" s="3"/>
      <c r="EZ10" s="3"/>
      <c r="FA10" s="3"/>
      <c r="FB10" s="3"/>
      <c r="FC10" s="3"/>
      <c r="FE10" s="216" t="s">
        <v>2</v>
      </c>
      <c r="FF10" s="216"/>
      <c r="FG10" s="216"/>
      <c r="FH10" s="216"/>
      <c r="FI10" s="216"/>
      <c r="FJ10" s="216"/>
      <c r="FK10" s="3"/>
      <c r="FL10" s="3"/>
      <c r="FM10" s="3"/>
      <c r="FN10" s="3"/>
      <c r="FO10" s="3"/>
      <c r="FP10" s="3"/>
      <c r="FQ10" s="3"/>
      <c r="FR10" s="3"/>
      <c r="FS10" s="3"/>
      <c r="FU10" s="216" t="s">
        <v>2</v>
      </c>
      <c r="FV10" s="216"/>
      <c r="FW10" s="216"/>
      <c r="FX10" s="216"/>
      <c r="FY10" s="216"/>
      <c r="FZ10" s="216"/>
      <c r="GA10" s="3"/>
      <c r="GB10" s="3"/>
      <c r="GC10" s="3"/>
      <c r="GD10" s="3"/>
      <c r="GE10" s="3"/>
      <c r="GF10" s="3"/>
      <c r="GG10" s="3"/>
      <c r="GH10" s="3"/>
      <c r="GI10" s="3"/>
      <c r="GK10" s="216" t="s">
        <v>2</v>
      </c>
      <c r="GL10" s="216"/>
      <c r="GM10" s="216"/>
      <c r="GN10" s="216"/>
      <c r="GO10" s="216"/>
      <c r="GP10" s="216"/>
      <c r="GQ10" s="3"/>
      <c r="GR10" s="3"/>
      <c r="GS10" s="3"/>
      <c r="GT10" s="3"/>
      <c r="GU10" s="3"/>
      <c r="GV10" s="3"/>
      <c r="GW10" s="3"/>
      <c r="GX10" s="3"/>
      <c r="GY10" s="3"/>
      <c r="HA10" s="216" t="s">
        <v>2</v>
      </c>
      <c r="HB10" s="216"/>
      <c r="HC10" s="216"/>
      <c r="HD10" s="216"/>
      <c r="HE10" s="216"/>
      <c r="HF10" s="216"/>
      <c r="HG10" s="3"/>
      <c r="HH10" s="3"/>
      <c r="HI10" s="3"/>
      <c r="HJ10" s="3"/>
      <c r="HK10" s="3"/>
      <c r="HL10" s="3"/>
      <c r="HM10" s="3"/>
      <c r="HN10" s="3"/>
      <c r="HO10" s="3"/>
      <c r="HQ10" s="216" t="s">
        <v>2</v>
      </c>
      <c r="HR10" s="216"/>
      <c r="HS10" s="216"/>
      <c r="HT10" s="216"/>
      <c r="HU10" s="216"/>
      <c r="HV10" s="216"/>
      <c r="HW10" s="3"/>
      <c r="HX10" s="3"/>
      <c r="HY10" s="3"/>
      <c r="HZ10" s="3"/>
      <c r="IA10" s="3"/>
      <c r="IB10" s="3"/>
      <c r="IC10" s="3"/>
      <c r="ID10" s="3"/>
      <c r="IE10" s="3"/>
      <c r="IG10" s="216"/>
      <c r="IH10" s="216"/>
      <c r="II10" s="216"/>
      <c r="IJ10" s="216"/>
      <c r="IK10" s="216"/>
      <c r="IL10" s="216"/>
      <c r="IM10" s="3"/>
      <c r="IN10" s="3"/>
      <c r="IO10" s="3"/>
      <c r="IP10" s="3"/>
      <c r="IQ10" s="3"/>
      <c r="IR10" s="3"/>
      <c r="IS10" s="3"/>
      <c r="IT10" s="3"/>
      <c r="IU10" s="3"/>
    </row>
    <row r="11" spans="1:256" ht="7.5" customHeight="1" x14ac:dyDescent="0.2">
      <c r="A11" s="171"/>
      <c r="B11" s="171"/>
      <c r="C11" s="171"/>
      <c r="D11" s="171"/>
      <c r="E11" s="171"/>
      <c r="F11" s="166"/>
      <c r="G11" s="3"/>
      <c r="H11" s="3"/>
      <c r="I11" s="3"/>
      <c r="J11" s="3"/>
      <c r="K11" s="3"/>
      <c r="L11" s="3"/>
      <c r="M11" s="3"/>
      <c r="N11" s="3"/>
      <c r="O11" s="3"/>
      <c r="Q11" s="172"/>
      <c r="R11" s="172"/>
      <c r="S11" s="172"/>
      <c r="T11" s="172"/>
      <c r="U11" s="172"/>
      <c r="V11" s="172"/>
      <c r="W11" s="3"/>
      <c r="X11" s="3"/>
      <c r="Y11" s="3"/>
      <c r="Z11" s="3"/>
      <c r="AA11" s="3"/>
      <c r="AB11" s="3"/>
      <c r="AC11" s="3"/>
      <c r="AD11" s="3"/>
      <c r="AE11" s="3"/>
      <c r="AG11" s="172"/>
      <c r="AH11" s="172"/>
      <c r="AI11" s="172"/>
      <c r="AJ11" s="172"/>
      <c r="AK11" s="172"/>
      <c r="AL11" s="172"/>
      <c r="AM11" s="3"/>
      <c r="AN11" s="3"/>
      <c r="AO11" s="3"/>
      <c r="AP11" s="3"/>
      <c r="AQ11" s="3"/>
      <c r="AR11" s="3"/>
      <c r="AS11" s="3"/>
      <c r="AT11" s="3"/>
      <c r="AU11" s="3"/>
      <c r="AW11" s="172"/>
      <c r="AX11" s="172"/>
      <c r="AY11" s="172"/>
      <c r="AZ11" s="172"/>
      <c r="BA11" s="172"/>
      <c r="BB11" s="172"/>
      <c r="BC11" s="3"/>
      <c r="BD11" s="3"/>
      <c r="BE11" s="3"/>
      <c r="BF11" s="3"/>
      <c r="BG11" s="3"/>
      <c r="BH11" s="3"/>
      <c r="BI11" s="3"/>
      <c r="BJ11" s="3"/>
      <c r="BK11" s="3"/>
      <c r="BM11" s="172"/>
      <c r="BN11" s="172"/>
      <c r="BO11" s="172"/>
      <c r="BP11" s="172"/>
      <c r="BQ11" s="172"/>
      <c r="BR11" s="172"/>
      <c r="BS11" s="3"/>
      <c r="BT11" s="3"/>
      <c r="BU11" s="3"/>
      <c r="BV11" s="3"/>
      <c r="BW11" s="3"/>
      <c r="BX11" s="3"/>
      <c r="BY11" s="3"/>
      <c r="BZ11" s="3"/>
      <c r="CA11" s="3"/>
      <c r="CC11" s="172"/>
      <c r="CD11" s="172"/>
      <c r="CE11" s="172"/>
      <c r="CF11" s="172"/>
      <c r="CG11" s="172"/>
      <c r="CH11" s="172"/>
      <c r="CI11" s="3"/>
      <c r="CJ11" s="3"/>
      <c r="CK11" s="3"/>
      <c r="CL11" s="3"/>
      <c r="CM11" s="3"/>
      <c r="CN11" s="3"/>
      <c r="CO11" s="3"/>
      <c r="CP11" s="3"/>
      <c r="CQ11" s="3"/>
      <c r="CS11" s="172"/>
      <c r="CT11" s="172"/>
      <c r="CU11" s="172"/>
      <c r="CV11" s="172"/>
      <c r="CW11" s="172"/>
      <c r="CX11" s="172"/>
      <c r="CY11" s="3"/>
      <c r="CZ11" s="3"/>
      <c r="DA11" s="3"/>
      <c r="DB11" s="3"/>
      <c r="DC11" s="3"/>
      <c r="DD11" s="3"/>
      <c r="DE11" s="3"/>
      <c r="DF11" s="3"/>
      <c r="DG11" s="3"/>
      <c r="DI11" s="172"/>
      <c r="DJ11" s="172"/>
      <c r="DK11" s="172"/>
      <c r="DL11" s="172"/>
      <c r="DM11" s="172"/>
      <c r="DN11" s="172"/>
      <c r="DO11" s="3"/>
      <c r="DP11" s="3"/>
      <c r="DQ11" s="3"/>
      <c r="DR11" s="3"/>
      <c r="DS11" s="3"/>
      <c r="DT11" s="3"/>
      <c r="DU11" s="3"/>
      <c r="DV11" s="3"/>
      <c r="DW11" s="3"/>
      <c r="DY11" s="172"/>
      <c r="DZ11" s="172"/>
      <c r="EA11" s="172"/>
      <c r="EB11" s="172"/>
      <c r="EC11" s="172"/>
      <c r="ED11" s="172"/>
      <c r="EE11" s="3"/>
      <c r="EF11" s="3"/>
      <c r="EG11" s="3"/>
      <c r="EH11" s="3"/>
      <c r="EI11" s="3"/>
      <c r="EJ11" s="3"/>
      <c r="EK11" s="3"/>
      <c r="EL11" s="3"/>
      <c r="EM11" s="3"/>
      <c r="EO11" s="172"/>
      <c r="EP11" s="172"/>
      <c r="EQ11" s="172"/>
      <c r="ER11" s="172"/>
      <c r="ES11" s="172"/>
      <c r="ET11" s="172"/>
      <c r="EU11" s="3"/>
      <c r="EV11" s="3"/>
      <c r="EW11" s="3"/>
      <c r="EX11" s="3"/>
      <c r="EY11" s="3"/>
      <c r="EZ11" s="3"/>
      <c r="FA11" s="3"/>
      <c r="FB11" s="3"/>
      <c r="FC11" s="3"/>
      <c r="FE11" s="172"/>
      <c r="FF11" s="172"/>
      <c r="FG11" s="172"/>
      <c r="FH11" s="172"/>
      <c r="FI11" s="172"/>
      <c r="FJ11" s="172"/>
      <c r="FK11" s="3"/>
      <c r="FL11" s="3"/>
      <c r="FM11" s="3"/>
      <c r="FN11" s="3"/>
      <c r="FO11" s="3"/>
      <c r="FP11" s="3"/>
      <c r="FQ11" s="3"/>
      <c r="FR11" s="3"/>
      <c r="FS11" s="3"/>
      <c r="FU11" s="172"/>
      <c r="FV11" s="172"/>
      <c r="FW11" s="172"/>
      <c r="FX11" s="172"/>
      <c r="FY11" s="172"/>
      <c r="FZ11" s="172"/>
      <c r="GA11" s="3"/>
      <c r="GB11" s="3"/>
      <c r="GC11" s="3"/>
      <c r="GD11" s="3"/>
      <c r="GE11" s="3"/>
      <c r="GF11" s="3"/>
      <c r="GG11" s="3"/>
      <c r="GH11" s="3"/>
      <c r="GI11" s="3"/>
      <c r="GK11" s="172"/>
      <c r="GL11" s="172"/>
      <c r="GM11" s="172"/>
      <c r="GN11" s="172"/>
      <c r="GO11" s="172"/>
      <c r="GP11" s="172"/>
      <c r="GQ11" s="3"/>
      <c r="GR11" s="3"/>
      <c r="GS11" s="3"/>
      <c r="GT11" s="3"/>
      <c r="GU11" s="3"/>
      <c r="GV11" s="3"/>
      <c r="GW11" s="3"/>
      <c r="GX11" s="3"/>
      <c r="GY11" s="3"/>
      <c r="HA11" s="172"/>
      <c r="HB11" s="172"/>
      <c r="HC11" s="172"/>
      <c r="HD11" s="172"/>
      <c r="HE11" s="172"/>
      <c r="HF11" s="172"/>
      <c r="HG11" s="3"/>
      <c r="HH11" s="3"/>
      <c r="HI11" s="3"/>
      <c r="HJ11" s="3"/>
      <c r="HK11" s="3"/>
      <c r="HL11" s="3"/>
      <c r="HM11" s="3"/>
      <c r="HN11" s="3"/>
      <c r="HO11" s="3"/>
      <c r="HQ11" s="172"/>
      <c r="HR11" s="172"/>
      <c r="HS11" s="172"/>
      <c r="HT11" s="172"/>
      <c r="HU11" s="172"/>
      <c r="HV11" s="172"/>
      <c r="HW11" s="3"/>
      <c r="HX11" s="3"/>
      <c r="HY11" s="3"/>
      <c r="HZ11" s="3"/>
      <c r="IA11" s="3"/>
      <c r="IB11" s="3"/>
      <c r="IC11" s="3"/>
      <c r="ID11" s="3"/>
      <c r="IE11" s="3"/>
      <c r="IG11" s="172"/>
      <c r="IH11" s="172"/>
      <c r="II11" s="172"/>
      <c r="IJ11" s="172"/>
      <c r="IK11" s="172"/>
      <c r="IL11" s="172"/>
      <c r="IM11" s="3"/>
      <c r="IN11" s="3"/>
      <c r="IO11" s="3"/>
      <c r="IP11" s="3"/>
      <c r="IQ11" s="3"/>
      <c r="IR11" s="3"/>
      <c r="IS11" s="3"/>
      <c r="IT11" s="3"/>
      <c r="IU11" s="3"/>
    </row>
    <row r="12" spans="1:256" ht="18" customHeight="1" x14ac:dyDescent="0.25">
      <c r="A12" s="70" t="s">
        <v>78</v>
      </c>
      <c r="B12" s="7"/>
      <c r="C12" s="7"/>
      <c r="D12" s="7"/>
      <c r="E12" s="7"/>
      <c r="F12" s="7"/>
      <c r="G12" s="7"/>
      <c r="H12" s="7"/>
      <c r="I12" s="7"/>
      <c r="J12" s="7"/>
      <c r="K12" s="7"/>
      <c r="Q12" s="4"/>
      <c r="R12" s="7"/>
      <c r="S12" s="7"/>
      <c r="T12" s="7"/>
      <c r="U12" s="7"/>
      <c r="V12" s="7"/>
      <c r="W12" s="7"/>
      <c r="X12" s="7"/>
      <c r="Y12" s="7"/>
      <c r="Z12" s="7"/>
      <c r="AA12" s="7"/>
      <c r="AG12" s="4"/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4" t="s">
        <v>3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4" t="s">
        <v>3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4" t="s">
        <v>3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4" t="s">
        <v>3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4" t="s">
        <v>3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4" t="s">
        <v>3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4" t="s">
        <v>3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4" t="s">
        <v>3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4" t="s">
        <v>3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4" t="s">
        <v>3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4" t="s">
        <v>3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4" t="s">
        <v>3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4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8" customFormat="1" ht="8.25" customHeight="1" x14ac:dyDescent="0.25">
      <c r="A13" s="70"/>
      <c r="J13" s="7"/>
      <c r="K13" s="7"/>
      <c r="L13"/>
      <c r="M13"/>
      <c r="N13"/>
      <c r="O13"/>
      <c r="P13"/>
      <c r="Q13" s="4"/>
      <c r="R13" s="7"/>
      <c r="S13" s="7"/>
      <c r="T13" s="7"/>
      <c r="U13" s="7"/>
      <c r="V13" s="7"/>
      <c r="W13" s="7"/>
      <c r="X13" s="7"/>
      <c r="Y13" s="7"/>
      <c r="Z13" s="7"/>
      <c r="AA13" s="7"/>
      <c r="AB13"/>
      <c r="AC13"/>
      <c r="AD13"/>
      <c r="AE13"/>
      <c r="AF13"/>
      <c r="AG13" s="4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/>
      <c r="AS13"/>
      <c r="AT13"/>
      <c r="AU13"/>
      <c r="AV13"/>
      <c r="AW13" s="4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/>
      <c r="BI13"/>
      <c r="BJ13"/>
      <c r="BK13"/>
      <c r="BL13"/>
      <c r="BM13" s="4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/>
      <c r="BY13"/>
      <c r="BZ13"/>
      <c r="CA13"/>
      <c r="CB13"/>
      <c r="CC13" s="4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/>
      <c r="CO13"/>
      <c r="CP13"/>
      <c r="CQ13"/>
      <c r="CR13"/>
      <c r="CS13" s="4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/>
      <c r="DE13"/>
      <c r="DF13"/>
      <c r="DG13"/>
      <c r="DH13"/>
      <c r="DI13" s="4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/>
      <c r="DU13"/>
      <c r="DV13"/>
      <c r="DW13"/>
      <c r="DX13"/>
      <c r="DY13" s="4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/>
      <c r="EK13"/>
      <c r="EL13"/>
      <c r="EM13"/>
      <c r="EN13"/>
      <c r="EO13" s="4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/>
      <c r="FA13"/>
      <c r="FB13"/>
      <c r="FC13"/>
      <c r="FD13"/>
      <c r="FE13" s="4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/>
      <c r="FQ13"/>
      <c r="FR13"/>
      <c r="FS13"/>
      <c r="FT13"/>
      <c r="FU13" s="4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/>
      <c r="GG13"/>
      <c r="GH13"/>
      <c r="GI13"/>
      <c r="GJ13"/>
      <c r="GK13" s="4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/>
      <c r="GW13"/>
      <c r="GX13"/>
      <c r="GY13"/>
      <c r="GZ13"/>
      <c r="HA13" s="4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/>
      <c r="HM13"/>
      <c r="HN13"/>
      <c r="HO13"/>
      <c r="HP13"/>
      <c r="HQ13" s="4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/>
      <c r="IC13"/>
      <c r="ID13"/>
      <c r="IE13"/>
      <c r="IF13"/>
      <c r="IG13" s="4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/>
      <c r="IS13"/>
      <c r="IT13"/>
      <c r="IU13"/>
      <c r="IV13"/>
    </row>
    <row r="14" spans="1:256" s="178" customFormat="1" ht="18" customHeight="1" x14ac:dyDescent="0.25">
      <c r="A14" s="190" t="s">
        <v>93</v>
      </c>
      <c r="B14" s="221" t="s">
        <v>99</v>
      </c>
      <c r="C14" s="221"/>
      <c r="D14" s="221"/>
      <c r="E14" s="221"/>
      <c r="F14" s="221"/>
      <c r="J14" s="177"/>
      <c r="K14" s="176"/>
      <c r="L14" s="176"/>
      <c r="M14" s="176"/>
      <c r="N14" s="176"/>
      <c r="O14" s="176"/>
    </row>
    <row r="15" spans="1:256" s="8" customFormat="1" ht="15" customHeight="1" thickBot="1" x14ac:dyDescent="0.3">
      <c r="A15" s="70"/>
      <c r="B15" s="7"/>
      <c r="C15" s="7"/>
      <c r="D15" s="7"/>
      <c r="E15" s="7"/>
      <c r="F15" s="7"/>
      <c r="G15" s="7"/>
      <c r="H15" s="7"/>
      <c r="I15" s="7"/>
      <c r="J15" s="7"/>
      <c r="K15" s="7"/>
      <c r="L15"/>
      <c r="M15"/>
      <c r="N15"/>
      <c r="O15"/>
      <c r="P15"/>
      <c r="Q15" s="4"/>
      <c r="R15" s="7"/>
      <c r="S15" s="7"/>
      <c r="T15" s="7"/>
      <c r="U15" s="7"/>
      <c r="V15" s="7"/>
      <c r="W15" s="7"/>
      <c r="X15" s="7"/>
      <c r="Y15" s="7"/>
      <c r="Z15" s="7"/>
      <c r="AA15" s="7"/>
      <c r="AB15"/>
      <c r="AC15"/>
      <c r="AD15"/>
      <c r="AE15"/>
      <c r="AF15"/>
      <c r="AG15" s="4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/>
      <c r="AS15"/>
      <c r="AT15"/>
      <c r="AU15"/>
      <c r="AV15"/>
      <c r="AW15" s="4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/>
      <c r="BI15"/>
      <c r="BJ15"/>
      <c r="BK15"/>
      <c r="BL15"/>
      <c r="BM15" s="4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/>
      <c r="BY15"/>
      <c r="BZ15"/>
      <c r="CA15"/>
      <c r="CB15"/>
      <c r="CC15" s="4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/>
      <c r="CO15"/>
      <c r="CP15"/>
      <c r="CQ15"/>
      <c r="CR15"/>
      <c r="CS15" s="4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/>
      <c r="DE15"/>
      <c r="DF15"/>
      <c r="DG15"/>
      <c r="DH15"/>
      <c r="DI15" s="4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/>
      <c r="DU15"/>
      <c r="DV15"/>
      <c r="DW15"/>
      <c r="DX15"/>
      <c r="DY15" s="4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/>
      <c r="EK15"/>
      <c r="EL15"/>
      <c r="EM15"/>
      <c r="EN15"/>
      <c r="EO15" s="4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/>
      <c r="FA15"/>
      <c r="FB15"/>
      <c r="FC15"/>
      <c r="FD15"/>
      <c r="FE15" s="4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/>
      <c r="FQ15"/>
      <c r="FR15"/>
      <c r="FS15"/>
      <c r="FT15"/>
      <c r="FU15" s="4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/>
      <c r="GG15"/>
      <c r="GH15"/>
      <c r="GI15"/>
      <c r="GJ15"/>
      <c r="GK15" s="4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/>
      <c r="GW15"/>
      <c r="GX15"/>
      <c r="GY15"/>
      <c r="GZ15"/>
      <c r="HA15" s="4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/>
      <c r="HM15"/>
      <c r="HN15"/>
      <c r="HO15"/>
      <c r="HP15"/>
      <c r="HQ15" s="4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/>
      <c r="IC15"/>
      <c r="ID15"/>
      <c r="IE15"/>
      <c r="IF15"/>
      <c r="IG15" s="4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/>
      <c r="IS15"/>
      <c r="IT15"/>
      <c r="IU15"/>
      <c r="IV15"/>
    </row>
    <row r="16" spans="1:256" s="8" customFormat="1" ht="26.25" customHeight="1" thickBot="1" x14ac:dyDescent="0.3">
      <c r="A16" s="217" t="str">
        <f>CONCATENATE("1.Подготовительные работы")</f>
        <v>1.Подготовительные работы</v>
      </c>
      <c r="B16" s="218"/>
      <c r="C16" s="173">
        <f>0.4/1000</f>
        <v>4.0000000000000002E-4</v>
      </c>
      <c r="D16" s="136" t="s">
        <v>77</v>
      </c>
      <c r="E16" s="46" t="s">
        <v>4</v>
      </c>
      <c r="F16" s="162"/>
      <c r="H16" s="9"/>
      <c r="I16" s="10"/>
      <c r="J16" s="10"/>
      <c r="K16" s="10"/>
      <c r="L16" s="11"/>
      <c r="N16" s="11"/>
    </row>
    <row r="17" spans="1:14" s="8" customFormat="1" ht="17.25" customHeight="1" x14ac:dyDescent="0.3">
      <c r="A17" s="42" t="s">
        <v>5</v>
      </c>
      <c r="B17" s="43" t="s">
        <v>6</v>
      </c>
      <c r="C17" s="44">
        <f>668</f>
        <v>668</v>
      </c>
      <c r="D17" s="41" t="s">
        <v>56</v>
      </c>
      <c r="E17" s="45"/>
      <c r="F17" s="161"/>
      <c r="H17" s="9"/>
      <c r="I17" s="10"/>
      <c r="J17" s="10"/>
      <c r="K17" s="10"/>
      <c r="L17" s="11"/>
      <c r="N17" s="11"/>
    </row>
    <row r="18" spans="1:14" s="8" customFormat="1" ht="16.5" customHeight="1" x14ac:dyDescent="0.25">
      <c r="A18" s="16">
        <v>2</v>
      </c>
      <c r="B18" s="12" t="s">
        <v>8</v>
      </c>
      <c r="C18" s="13">
        <f>49</f>
        <v>49</v>
      </c>
      <c r="D18" s="219" t="s">
        <v>76</v>
      </c>
      <c r="E18" s="220"/>
      <c r="F18" s="15"/>
      <c r="H18" s="9"/>
      <c r="I18" s="10"/>
      <c r="J18" s="10"/>
      <c r="K18" s="10"/>
      <c r="L18" s="11"/>
      <c r="N18" s="11"/>
    </row>
    <row r="19" spans="1:14" s="8" customFormat="1" ht="14.25" customHeight="1" x14ac:dyDescent="0.25">
      <c r="A19" s="165" t="s">
        <v>75</v>
      </c>
      <c r="B19" s="12" t="s">
        <v>11</v>
      </c>
      <c r="C19" s="159">
        <f>SUM(1,-0.4*(2-E19))</f>
        <v>0.20015999999999989</v>
      </c>
      <c r="D19" s="14" t="s">
        <v>12</v>
      </c>
      <c r="E19" s="175">
        <f>C16</f>
        <v>4.0000000000000002E-4</v>
      </c>
      <c r="F19" s="15"/>
      <c r="H19" s="9"/>
      <c r="I19" s="10"/>
      <c r="J19" s="10"/>
      <c r="K19" s="10"/>
      <c r="L19" s="11"/>
      <c r="N19" s="11"/>
    </row>
    <row r="20" spans="1:14" s="8" customFormat="1" ht="15" customHeight="1" x14ac:dyDescent="0.25">
      <c r="A20" s="165" t="s">
        <v>57</v>
      </c>
      <c r="B20" s="12" t="s">
        <v>14</v>
      </c>
      <c r="C20" s="12">
        <v>2.2200000000000002</v>
      </c>
      <c r="D20" s="14" t="s">
        <v>15</v>
      </c>
      <c r="E20" s="12"/>
      <c r="F20" s="15"/>
      <c r="H20" s="9"/>
      <c r="I20" s="10"/>
      <c r="J20" s="10"/>
      <c r="K20" s="10"/>
      <c r="L20" s="11"/>
      <c r="N20" s="11"/>
    </row>
    <row r="21" spans="1:14" s="8" customFormat="1" ht="15" customHeight="1" x14ac:dyDescent="0.25">
      <c r="A21" s="164" t="s">
        <v>58</v>
      </c>
      <c r="B21" s="22"/>
      <c r="C21" s="23"/>
      <c r="D21" s="24"/>
      <c r="E21" s="20"/>
      <c r="F21" s="25">
        <f>ROUND((C17*C19)+(C18*C16),2)</f>
        <v>133.72999999999999</v>
      </c>
      <c r="H21" s="9"/>
      <c r="I21" s="10"/>
      <c r="J21" s="10"/>
      <c r="K21" s="10"/>
      <c r="L21" s="11"/>
      <c r="N21" s="11"/>
    </row>
    <row r="22" spans="1:14" ht="18.75" customHeight="1" thickBot="1" x14ac:dyDescent="0.35">
      <c r="A22" s="163" t="str">
        <f>CONCATENATE("C=","(",C17,"*",C19,"+",C18,"*",C16,")","*",C20,)</f>
        <v>C=(668*0,20016+49*0,0004)*2,22</v>
      </c>
      <c r="B22" s="40"/>
      <c r="C22" s="40"/>
      <c r="D22" s="40"/>
      <c r="E22" s="40"/>
      <c r="F22" s="157">
        <f>ROUND(PRODUCT(F21,C20,),2)</f>
        <v>296.88</v>
      </c>
      <c r="G22" s="7"/>
      <c r="H22" s="7"/>
      <c r="I22" s="10"/>
      <c r="J22" s="10"/>
      <c r="K22" s="10"/>
      <c r="L22" s="11"/>
      <c r="N22" s="11"/>
    </row>
    <row r="23" spans="1:14" s="8" customFormat="1" ht="35.25" customHeight="1" thickBot="1" x14ac:dyDescent="0.3">
      <c r="A23" s="217" t="str">
        <f>CONCATENATE("2.Нанесение на плановую основу границ землепользования ",C23," км")</f>
        <v>2.Нанесение на плановую основу границ землепользования 0,1 км</v>
      </c>
      <c r="B23" s="218"/>
      <c r="C23" s="170">
        <f>1/10</f>
        <v>0.1</v>
      </c>
      <c r="D23" s="136" t="s">
        <v>74</v>
      </c>
      <c r="E23" s="46" t="s">
        <v>4</v>
      </c>
      <c r="F23" s="162"/>
      <c r="H23" s="9"/>
      <c r="I23" s="10"/>
      <c r="J23" s="10"/>
      <c r="K23" s="10"/>
      <c r="L23" s="11"/>
      <c r="N23" s="11"/>
    </row>
    <row r="24" spans="1:14" s="8" customFormat="1" ht="15" customHeight="1" x14ac:dyDescent="0.3">
      <c r="A24" s="42" t="s">
        <v>5</v>
      </c>
      <c r="B24" s="43" t="s">
        <v>6</v>
      </c>
      <c r="C24" s="44">
        <v>137</v>
      </c>
      <c r="D24" s="41" t="s">
        <v>7</v>
      </c>
      <c r="E24" s="45"/>
      <c r="F24" s="161"/>
      <c r="H24" s="9"/>
      <c r="I24" s="10"/>
      <c r="J24" s="10"/>
      <c r="K24" s="10"/>
      <c r="L24" s="11"/>
      <c r="N24" s="11"/>
    </row>
    <row r="25" spans="1:14" s="8" customFormat="1" ht="14.25" customHeight="1" x14ac:dyDescent="0.25">
      <c r="A25" s="16">
        <v>2</v>
      </c>
      <c r="B25" s="12" t="s">
        <v>8</v>
      </c>
      <c r="C25" s="13">
        <v>50</v>
      </c>
      <c r="D25" s="14" t="s">
        <v>73</v>
      </c>
      <c r="E25" s="160"/>
      <c r="F25" s="15"/>
      <c r="H25" s="9"/>
      <c r="I25" s="10"/>
      <c r="J25" s="10"/>
      <c r="K25" s="10"/>
      <c r="L25" s="11"/>
      <c r="N25" s="11"/>
    </row>
    <row r="26" spans="1:14" s="8" customFormat="1" ht="15" customHeight="1" x14ac:dyDescent="0.25">
      <c r="A26" s="17" t="s">
        <v>72</v>
      </c>
      <c r="B26" s="12" t="s">
        <v>9</v>
      </c>
      <c r="C26" s="18">
        <f>SUM(1,0.07*(E26-5))</f>
        <v>4.1500000000000004</v>
      </c>
      <c r="D26" s="14" t="s">
        <v>10</v>
      </c>
      <c r="E26" s="142">
        <v>50</v>
      </c>
      <c r="F26" s="15"/>
      <c r="H26" s="9"/>
      <c r="I26" s="10"/>
      <c r="J26" s="10"/>
      <c r="K26" s="10"/>
      <c r="L26" s="11"/>
      <c r="N26" s="11"/>
    </row>
    <row r="27" spans="1:14" s="8" customFormat="1" ht="13.5" customHeight="1" x14ac:dyDescent="0.25">
      <c r="A27" s="17" t="s">
        <v>71</v>
      </c>
      <c r="B27" s="12" t="s">
        <v>11</v>
      </c>
      <c r="C27" s="159">
        <f>SUM(1,-0.04*(20-E27))</f>
        <v>0.20400000000000007</v>
      </c>
      <c r="D27" s="14" t="s">
        <v>12</v>
      </c>
      <c r="E27" s="158">
        <f>C23</f>
        <v>0.1</v>
      </c>
      <c r="F27" s="15"/>
      <c r="H27" s="9"/>
      <c r="I27" s="10"/>
      <c r="J27" s="10"/>
      <c r="K27" s="10"/>
      <c r="L27" s="11"/>
      <c r="N27" s="11"/>
    </row>
    <row r="28" spans="1:14" ht="15" customHeight="1" x14ac:dyDescent="0.25">
      <c r="A28" s="26" t="s">
        <v>70</v>
      </c>
      <c r="B28" s="19" t="s">
        <v>9</v>
      </c>
      <c r="C28" s="141">
        <v>1.35</v>
      </c>
      <c r="D28" s="19" t="s">
        <v>13</v>
      </c>
      <c r="E28" s="152" t="s">
        <v>69</v>
      </c>
      <c r="F28" s="30"/>
      <c r="G28" s="7"/>
      <c r="H28" s="7"/>
      <c r="I28" s="7"/>
      <c r="J28" s="7"/>
      <c r="K28" s="7"/>
    </row>
    <row r="29" spans="1:14" s="8" customFormat="1" ht="15" customHeight="1" x14ac:dyDescent="0.25">
      <c r="A29" s="17" t="s">
        <v>57</v>
      </c>
      <c r="B29" s="12" t="s">
        <v>14</v>
      </c>
      <c r="C29" s="12">
        <v>2.2200000000000002</v>
      </c>
      <c r="D29" s="14" t="s">
        <v>15</v>
      </c>
      <c r="E29" s="12"/>
      <c r="F29" s="15"/>
      <c r="H29" s="9"/>
      <c r="I29" s="10"/>
      <c r="J29" s="10"/>
      <c r="K29" s="10"/>
      <c r="L29" s="11"/>
      <c r="N29" s="11"/>
    </row>
    <row r="30" spans="1:14" s="8" customFormat="1" ht="15" customHeight="1" x14ac:dyDescent="0.25">
      <c r="A30" s="21" t="s">
        <v>58</v>
      </c>
      <c r="B30" s="22"/>
      <c r="C30" s="23"/>
      <c r="D30" s="24"/>
      <c r="E30" s="20"/>
      <c r="F30" s="25">
        <f>ROUND((C24*C27)+(C25*C23*C26*C28),2)</f>
        <v>55.96</v>
      </c>
      <c r="H30" s="9"/>
      <c r="I30" s="10"/>
      <c r="J30" s="10"/>
      <c r="K30" s="10"/>
      <c r="L30" s="11"/>
      <c r="N30" s="11"/>
    </row>
    <row r="31" spans="1:14" s="8" customFormat="1" ht="17.25" thickBot="1" x14ac:dyDescent="0.35">
      <c r="A31" s="241" t="str">
        <f>CONCATENATE("C=","(",C24,"*",C27,"+",C25,"*",C23,"*",C26,"*",C28,")","*",C29,)</f>
        <v>C=(137*0,204+50*0,1*4,15*1,35)*2,22</v>
      </c>
      <c r="B31" s="242"/>
      <c r="C31" s="242"/>
      <c r="D31" s="242"/>
      <c r="E31" s="242"/>
      <c r="F31" s="243">
        <f>ROUND(PRODUCT(F30,C29,),2)</f>
        <v>124.23</v>
      </c>
      <c r="H31" s="9"/>
      <c r="I31" s="10"/>
      <c r="J31" s="10"/>
      <c r="K31" s="10"/>
      <c r="L31" s="11"/>
      <c r="N31" s="11"/>
    </row>
    <row r="32" spans="1:14" ht="34.5" customHeight="1" x14ac:dyDescent="0.25">
      <c r="A32" s="236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2" s="237"/>
      <c r="C32" s="238">
        <f>C16</f>
        <v>4.0000000000000002E-4</v>
      </c>
      <c r="D32" s="239" t="s">
        <v>68</v>
      </c>
      <c r="E32" s="240"/>
      <c r="F32" s="47"/>
      <c r="G32" s="7"/>
      <c r="H32" s="7"/>
      <c r="I32" s="7"/>
      <c r="J32" s="7"/>
      <c r="K32" s="7"/>
    </row>
    <row r="33" spans="1:11" ht="16.5" x14ac:dyDescent="0.25">
      <c r="A33" s="156">
        <f>1</f>
        <v>1</v>
      </c>
      <c r="B33" s="27" t="s">
        <v>6</v>
      </c>
      <c r="C33" s="27">
        <v>355</v>
      </c>
      <c r="D33" s="222" t="s">
        <v>7</v>
      </c>
      <c r="E33" s="223"/>
      <c r="F33" s="47"/>
      <c r="G33" s="7"/>
      <c r="H33" s="7"/>
      <c r="I33" s="7"/>
      <c r="J33" s="7"/>
      <c r="K33" s="7"/>
    </row>
    <row r="34" spans="1:11" ht="15.75" x14ac:dyDescent="0.25">
      <c r="A34" s="34"/>
      <c r="B34" s="22" t="s">
        <v>8</v>
      </c>
      <c r="C34" s="22">
        <v>22</v>
      </c>
      <c r="D34" s="222" t="s">
        <v>67</v>
      </c>
      <c r="E34" s="223"/>
      <c r="F34" s="29"/>
      <c r="G34" s="7"/>
      <c r="H34" s="7"/>
      <c r="I34" s="7"/>
      <c r="J34" s="7"/>
      <c r="K34" s="7"/>
    </row>
    <row r="35" spans="1:11" ht="15" customHeight="1" x14ac:dyDescent="0.25">
      <c r="A35" s="155" t="s">
        <v>66</v>
      </c>
      <c r="B35" s="22" t="s">
        <v>11</v>
      </c>
      <c r="C35" s="35">
        <f>ROUND(SUM(1,-0.45*(2-E35)),2)</f>
        <v>0.1</v>
      </c>
      <c r="D35" s="22" t="s">
        <v>12</v>
      </c>
      <c r="E35" s="174">
        <f>C32</f>
        <v>4.0000000000000002E-4</v>
      </c>
      <c r="F35" s="29"/>
      <c r="G35" s="7"/>
      <c r="H35" s="7"/>
      <c r="I35" s="7"/>
      <c r="J35" s="7"/>
      <c r="K35" s="7"/>
    </row>
    <row r="36" spans="1:11" ht="14.25" customHeight="1" x14ac:dyDescent="0.25">
      <c r="A36" s="17" t="s">
        <v>65</v>
      </c>
      <c r="B36" s="22" t="s">
        <v>9</v>
      </c>
      <c r="C36" s="154">
        <f>ROUND(SUM(1,0.1*(E36-5)),2)</f>
        <v>5.5</v>
      </c>
      <c r="D36" s="22" t="s">
        <v>16</v>
      </c>
      <c r="E36" s="153">
        <v>50</v>
      </c>
      <c r="F36" s="30"/>
      <c r="G36" s="7"/>
      <c r="H36" s="7"/>
      <c r="I36" s="7"/>
      <c r="J36" s="7"/>
      <c r="K36" s="7"/>
    </row>
    <row r="37" spans="1:11" ht="15.75" x14ac:dyDescent="0.25">
      <c r="A37" s="26" t="s">
        <v>64</v>
      </c>
      <c r="B37" s="19" t="s">
        <v>9</v>
      </c>
      <c r="C37" s="63">
        <v>1.5</v>
      </c>
      <c r="D37" s="19" t="s">
        <v>13</v>
      </c>
      <c r="E37" s="152"/>
      <c r="F37" s="30"/>
      <c r="G37" s="7"/>
      <c r="H37" s="7"/>
      <c r="I37" s="7"/>
      <c r="J37" s="7"/>
      <c r="K37" s="7"/>
    </row>
    <row r="38" spans="1:11" ht="15.75" x14ac:dyDescent="0.25">
      <c r="A38" s="17" t="s">
        <v>54</v>
      </c>
      <c r="B38" s="12" t="s">
        <v>14</v>
      </c>
      <c r="C38" s="12">
        <v>2.2200000000000002</v>
      </c>
      <c r="D38" s="14" t="s">
        <v>15</v>
      </c>
      <c r="E38" s="12"/>
      <c r="F38" s="15"/>
      <c r="G38" s="7"/>
      <c r="H38" s="7"/>
      <c r="I38" s="7"/>
      <c r="J38" s="7"/>
      <c r="K38" s="7"/>
    </row>
    <row r="39" spans="1:11" ht="15.75" x14ac:dyDescent="0.25">
      <c r="A39" s="31" t="s">
        <v>55</v>
      </c>
      <c r="B39" s="32"/>
      <c r="C39" s="28"/>
      <c r="D39" s="28"/>
      <c r="E39" s="28"/>
      <c r="F39" s="151">
        <f>(C33*C35)+(C34*C36*C37)</f>
        <v>217</v>
      </c>
      <c r="G39" s="7"/>
      <c r="H39" s="7"/>
      <c r="I39" s="7"/>
      <c r="J39" s="7"/>
      <c r="K39" s="7"/>
    </row>
    <row r="40" spans="1:11" ht="15.75" customHeight="1" thickBot="1" x14ac:dyDescent="0.35">
      <c r="A40" s="17" t="str">
        <f>CONCATENATE("C=","(",C33,"*",C35,"+",C34,"*",C36,"*",C37,,")*",C38,)</f>
        <v>C=(355*0,1+22*5,5*1,5)*2,22</v>
      </c>
      <c r="B40" s="36"/>
      <c r="C40" s="36"/>
      <c r="D40" s="36"/>
      <c r="E40" s="37"/>
      <c r="F40" s="33">
        <f>ROUND(PRODUCT(F39,C38,A33),2)</f>
        <v>481.74</v>
      </c>
      <c r="G40" s="7"/>
      <c r="H40" s="7"/>
      <c r="I40" s="7"/>
      <c r="J40" s="7"/>
      <c r="K40" s="7"/>
    </row>
    <row r="41" spans="1:11" ht="16.5" x14ac:dyDescent="0.2">
      <c r="A41" s="224" t="str">
        <f>CONCATENATE("С=",F22,"+",F31,"+",F40,)</f>
        <v>С=296,88+124,23+481,74</v>
      </c>
      <c r="B41" s="225"/>
      <c r="C41" s="225"/>
      <c r="D41" s="225"/>
      <c r="E41" s="226"/>
      <c r="F41" s="148">
        <f>F22+F31+F40</f>
        <v>902.85</v>
      </c>
    </row>
    <row r="42" spans="1:11" ht="129.75" customHeight="1" x14ac:dyDescent="0.2">
      <c r="A42" s="227" t="s">
        <v>100</v>
      </c>
      <c r="B42" s="228"/>
      <c r="C42" s="229"/>
      <c r="D42" s="230">
        <f>13.6266*1.143*1.063*1.037*1.053*1.074*1.036*1.037</f>
        <v>20.860125807412906</v>
      </c>
      <c r="E42" s="231"/>
      <c r="F42" s="148">
        <f>F41*D42</f>
        <v>18833.564585222743</v>
      </c>
    </row>
    <row r="43" spans="1:11" ht="15.75" customHeight="1" x14ac:dyDescent="0.2">
      <c r="A43" s="234" t="s">
        <v>94</v>
      </c>
      <c r="B43" s="235"/>
      <c r="C43" s="235"/>
      <c r="D43" s="235"/>
      <c r="E43" s="150">
        <v>1000</v>
      </c>
      <c r="F43" s="149">
        <f>E43*3</f>
        <v>3000</v>
      </c>
    </row>
    <row r="44" spans="1:11" ht="16.5" x14ac:dyDescent="0.2">
      <c r="A44" s="191" t="s">
        <v>17</v>
      </c>
      <c r="B44" s="192"/>
      <c r="C44" s="192"/>
      <c r="D44" s="192"/>
      <c r="E44" s="192"/>
      <c r="F44" s="193">
        <f>F42+F43</f>
        <v>21833.564585222743</v>
      </c>
    </row>
    <row r="45" spans="1:11" ht="16.5" x14ac:dyDescent="0.3">
      <c r="A45" s="147"/>
      <c r="B45" s="7"/>
      <c r="C45" s="7"/>
      <c r="D45" s="7"/>
      <c r="E45" s="7"/>
      <c r="F45" s="7"/>
    </row>
    <row r="46" spans="1:11" ht="6" customHeight="1" x14ac:dyDescent="0.25">
      <c r="A46" s="38"/>
      <c r="B46" s="7"/>
      <c r="C46" s="7"/>
      <c r="D46" s="7"/>
      <c r="E46" s="7"/>
      <c r="F46" s="7"/>
    </row>
    <row r="47" spans="1:11" ht="15" customHeight="1" x14ac:dyDescent="0.2">
      <c r="A47" s="232" t="s">
        <v>89</v>
      </c>
      <c r="B47" s="232"/>
      <c r="C47" s="232"/>
      <c r="D47" s="232"/>
      <c r="E47" s="232"/>
      <c r="F47" s="232"/>
      <c r="G47" s="179"/>
    </row>
    <row r="48" spans="1:11" ht="20.25" customHeight="1" x14ac:dyDescent="0.2">
      <c r="A48" s="233" t="s">
        <v>90</v>
      </c>
      <c r="B48" s="233"/>
      <c r="C48" s="233"/>
      <c r="D48" s="233"/>
      <c r="E48" s="233"/>
      <c r="F48" s="233"/>
      <c r="G48" s="180"/>
    </row>
    <row r="49" spans="1:7" x14ac:dyDescent="0.2">
      <c r="A49" s="232" t="s">
        <v>92</v>
      </c>
      <c r="B49" s="232"/>
      <c r="C49" s="232"/>
      <c r="D49" s="232"/>
      <c r="E49" s="232"/>
      <c r="F49" s="232"/>
      <c r="G49" s="179"/>
    </row>
    <row r="50" spans="1:7" x14ac:dyDescent="0.2">
      <c r="A50" s="233" t="s">
        <v>90</v>
      </c>
      <c r="B50" s="233"/>
      <c r="C50" s="233"/>
      <c r="D50" s="233"/>
      <c r="E50" s="233"/>
      <c r="F50" s="233"/>
      <c r="G50" s="180"/>
    </row>
    <row r="51" spans="1:7" ht="15.75" x14ac:dyDescent="0.25">
      <c r="A51" s="7"/>
      <c r="B51" s="7"/>
      <c r="C51" s="7"/>
      <c r="D51" s="7"/>
      <c r="E51" s="7"/>
      <c r="F51" s="7"/>
    </row>
    <row r="52" spans="1:7" ht="15.75" x14ac:dyDescent="0.25">
      <c r="A52" s="7"/>
      <c r="B52" s="7"/>
      <c r="C52" s="7"/>
      <c r="D52" s="7"/>
      <c r="E52" s="7"/>
      <c r="F52" s="7"/>
    </row>
    <row r="53" spans="1:7" ht="15.75" x14ac:dyDescent="0.25">
      <c r="A53" s="7"/>
      <c r="B53" s="7"/>
      <c r="C53" s="7"/>
      <c r="D53" s="7"/>
      <c r="E53" s="7"/>
      <c r="F53" s="7"/>
    </row>
    <row r="54" spans="1:7" ht="15.75" x14ac:dyDescent="0.25">
      <c r="A54" s="7"/>
      <c r="B54" s="7"/>
      <c r="C54" s="7"/>
      <c r="D54" s="7"/>
      <c r="E54" s="7"/>
    </row>
    <row r="55" spans="1:7" ht="15.75" x14ac:dyDescent="0.25">
      <c r="A55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</row>
    <row r="64" spans="1:7" ht="15.75" x14ac:dyDescent="0.25">
      <c r="A64" s="7"/>
    </row>
  </sheetData>
  <mergeCells count="78">
    <mergeCell ref="A49:F49"/>
    <mergeCell ref="A50:F50"/>
    <mergeCell ref="A43:D43"/>
    <mergeCell ref="A47:F47"/>
    <mergeCell ref="A48:F48"/>
    <mergeCell ref="A32:B32"/>
    <mergeCell ref="D33:E33"/>
    <mergeCell ref="D34:E34"/>
    <mergeCell ref="A41:E41"/>
    <mergeCell ref="A42:C42"/>
    <mergeCell ref="D42:E42"/>
    <mergeCell ref="IG10:IL10"/>
    <mergeCell ref="A16:B16"/>
    <mergeCell ref="D18:E18"/>
    <mergeCell ref="FU10:FZ10"/>
    <mergeCell ref="GK10:GP10"/>
    <mergeCell ref="B14:F14"/>
    <mergeCell ref="A23:B23"/>
    <mergeCell ref="DI10:DN10"/>
    <mergeCell ref="DY10:ED10"/>
    <mergeCell ref="EO10:ET10"/>
    <mergeCell ref="FE10:FJ10"/>
    <mergeCell ref="IG9:IV9"/>
    <mergeCell ref="A10:F10"/>
    <mergeCell ref="Q10:V10"/>
    <mergeCell ref="AG10:AL10"/>
    <mergeCell ref="AW10:BB10"/>
    <mergeCell ref="BM10:BR10"/>
    <mergeCell ref="CC10:CH10"/>
    <mergeCell ref="CS10:CX10"/>
    <mergeCell ref="DI9:DX9"/>
    <mergeCell ref="DY9:EN9"/>
    <mergeCell ref="EO9:FD9"/>
    <mergeCell ref="FE9:FT9"/>
    <mergeCell ref="FU9:GJ9"/>
    <mergeCell ref="GK9:GZ9"/>
    <mergeCell ref="HA10:HF10"/>
    <mergeCell ref="HQ10:HV10"/>
    <mergeCell ref="HQ8:HV8"/>
    <mergeCell ref="IG8:IL8"/>
    <mergeCell ref="Q9:AF9"/>
    <mergeCell ref="AG9:AV9"/>
    <mergeCell ref="AW9:BL9"/>
    <mergeCell ref="BM9:CB9"/>
    <mergeCell ref="CC9:CR9"/>
    <mergeCell ref="CS9:DH9"/>
    <mergeCell ref="CS8:CX8"/>
    <mergeCell ref="DI8:DN8"/>
    <mergeCell ref="DY8:ED8"/>
    <mergeCell ref="EO8:ET8"/>
    <mergeCell ref="FE8:FJ8"/>
    <mergeCell ref="FU8:FZ8"/>
    <mergeCell ref="HA9:HP9"/>
    <mergeCell ref="HQ9:IF9"/>
    <mergeCell ref="A8:F8"/>
    <mergeCell ref="Q8:V8"/>
    <mergeCell ref="AG8:AL8"/>
    <mergeCell ref="AW8:BB8"/>
    <mergeCell ref="BM8:BR8"/>
    <mergeCell ref="CC8:CH8"/>
    <mergeCell ref="FE7:FJ7"/>
    <mergeCell ref="FU7:FZ7"/>
    <mergeCell ref="GK7:GP7"/>
    <mergeCell ref="HA7:HF7"/>
    <mergeCell ref="GK8:GP8"/>
    <mergeCell ref="HA8:HF8"/>
    <mergeCell ref="IG7:IL7"/>
    <mergeCell ref="BM7:BR7"/>
    <mergeCell ref="CC7:CH7"/>
    <mergeCell ref="CS7:CX7"/>
    <mergeCell ref="DI7:DN7"/>
    <mergeCell ref="DY7:ED7"/>
    <mergeCell ref="EO7:ET7"/>
    <mergeCell ref="AW7:BB7"/>
    <mergeCell ref="A7:F7"/>
    <mergeCell ref="Q7:V7"/>
    <mergeCell ref="AG7:AL7"/>
    <mergeCell ref="HQ7:HV7"/>
  </mergeCells>
  <pageMargins left="0.78740157480314965" right="0.78740157480314965" top="0.69" bottom="0.27" header="0.64" footer="0.34"/>
  <pageSetup paperSize="9" scale="94" fitToHeight="0" orientation="landscape" r:id="rId1"/>
  <headerFooter alignWithMargins="0"/>
  <rowBreaks count="1" manualBreakCount="1">
    <brk id="31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2020-09-09T01:42:32Z</cp:lastPrinted>
  <dcterms:created xsi:type="dcterms:W3CDTF">2011-10-12T06:33:52Z</dcterms:created>
  <dcterms:modified xsi:type="dcterms:W3CDTF">2020-09-09T01:42:53Z</dcterms:modified>
</cp:coreProperties>
</file>