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РАМОЧНЫЕ\2021\ПИР-СМР\Приложение № 2 Локальные сметные расчёты\"/>
    </mc:Choice>
  </mc:AlternateContent>
  <bookViews>
    <workbookView xWindow="0" yWindow="0" windowWidth="12615" windowHeight="13305" tabRatio="574" firstSheet="4" activeTab="4"/>
  </bookViews>
  <sheets>
    <sheet name="Сиваковка" sheetId="31" r:id="rId1"/>
    <sheet name="Трудовое" sheetId="32" r:id="rId2"/>
    <sheet name="Уссурийский заповедник" sheetId="33" r:id="rId3"/>
    <sheet name="Попова" sheetId="34" r:id="rId4"/>
    <sheet name="землеустроительные работы" sheetId="45" r:id="rId5"/>
  </sheets>
  <definedNames>
    <definedName name="_xlnm.Print_Area" localSheetId="4">'землеустроительные работы'!$A$1:$F$60</definedName>
  </definedNames>
  <calcPr calcId="162913"/>
</workbook>
</file>

<file path=xl/calcChain.xml><?xml version="1.0" encoding="utf-8"?>
<calcChain xmlns="http://schemas.openxmlformats.org/spreadsheetml/2006/main">
  <c r="D52" i="45" l="1"/>
  <c r="F53" i="45" l="1"/>
  <c r="F52" i="45"/>
  <c r="F54" i="45" s="1"/>
  <c r="C40" i="45" l="1"/>
  <c r="C20" i="45"/>
  <c r="C44" i="45" l="1"/>
  <c r="E47" i="45" s="1"/>
  <c r="C47" i="45" s="1"/>
  <c r="A44" i="45"/>
  <c r="C38" i="45"/>
  <c r="C37" i="45"/>
  <c r="C32" i="45"/>
  <c r="A32" i="45" s="1"/>
  <c r="E27" i="45"/>
  <c r="C27" i="45" s="1"/>
  <c r="A24" i="45"/>
  <c r="C18" i="45"/>
  <c r="E17" i="45"/>
  <c r="C17" i="45" s="1"/>
  <c r="C16" i="45"/>
  <c r="C15" i="45"/>
  <c r="C14" i="45"/>
  <c r="A13" i="45"/>
  <c r="A23" i="45" l="1"/>
  <c r="F22" i="45"/>
  <c r="F23" i="45" s="1"/>
  <c r="E36" i="45"/>
  <c r="C36" i="45" s="1"/>
  <c r="F42" i="45" s="1"/>
  <c r="F43" i="45" s="1"/>
  <c r="A50" i="45"/>
  <c r="F49" i="45"/>
  <c r="F50" i="45" s="1"/>
  <c r="E28" i="45"/>
  <c r="C28" i="45" s="1"/>
  <c r="A31" i="45" s="1"/>
  <c r="F54" i="34"/>
  <c r="D53" i="34"/>
  <c r="C45" i="34"/>
  <c r="E48" i="34" s="1"/>
  <c r="C48" i="34" s="1"/>
  <c r="A45" i="34"/>
  <c r="C41" i="34"/>
  <c r="C39" i="34"/>
  <c r="C38" i="34"/>
  <c r="C33" i="34"/>
  <c r="A33" i="34" s="1"/>
  <c r="E28" i="34"/>
  <c r="C28" i="34" s="1"/>
  <c r="A25" i="34"/>
  <c r="C21" i="34"/>
  <c r="C19" i="34"/>
  <c r="E18" i="34"/>
  <c r="C18" i="34" s="1"/>
  <c r="C17" i="34"/>
  <c r="C16" i="34"/>
  <c r="C15" i="34"/>
  <c r="A14" i="34"/>
  <c r="E27" i="33"/>
  <c r="C27" i="33" s="1"/>
  <c r="A30" i="33" s="1"/>
  <c r="F50" i="33"/>
  <c r="D49" i="33"/>
  <c r="C42" i="33"/>
  <c r="F46" i="33" s="1"/>
  <c r="A42" i="33"/>
  <c r="C38" i="33"/>
  <c r="C36" i="33"/>
  <c r="C35" i="33"/>
  <c r="C31" i="33"/>
  <c r="A31" i="33" s="1"/>
  <c r="A24" i="33"/>
  <c r="C20" i="33"/>
  <c r="C18" i="33"/>
  <c r="C17" i="33"/>
  <c r="C16" i="33"/>
  <c r="C15" i="33"/>
  <c r="A14" i="33"/>
  <c r="D53" i="32"/>
  <c r="A45" i="32"/>
  <c r="A51" i="32"/>
  <c r="D53" i="31"/>
  <c r="A45" i="31"/>
  <c r="A25" i="32"/>
  <c r="F54" i="32"/>
  <c r="C45" i="32"/>
  <c r="E48" i="32" s="1"/>
  <c r="C48" i="32" s="1"/>
  <c r="F50" i="32" s="1"/>
  <c r="C41" i="32"/>
  <c r="C39" i="32"/>
  <c r="C38" i="32"/>
  <c r="C33" i="32"/>
  <c r="E37" i="32" s="1"/>
  <c r="C37" i="32" s="1"/>
  <c r="E28" i="32"/>
  <c r="E29" i="32" s="1"/>
  <c r="C29" i="32" s="1"/>
  <c r="C21" i="32"/>
  <c r="C19" i="32"/>
  <c r="E18" i="32"/>
  <c r="C18" i="32" s="1"/>
  <c r="C17" i="32"/>
  <c r="C16" i="32"/>
  <c r="C15" i="32"/>
  <c r="A14" i="32"/>
  <c r="F54" i="31"/>
  <c r="A23" i="33" l="1"/>
  <c r="A47" i="33"/>
  <c r="A43" i="45"/>
  <c r="F30" i="45"/>
  <c r="F31" i="45" s="1"/>
  <c r="A51" i="45" s="1"/>
  <c r="F40" i="33"/>
  <c r="F22" i="33"/>
  <c r="F23" i="33" s="1"/>
  <c r="F23" i="34"/>
  <c r="F24" i="34" s="1"/>
  <c r="E37" i="34"/>
  <c r="C37" i="34" s="1"/>
  <c r="F43" i="34" s="1"/>
  <c r="F44" i="34" s="1"/>
  <c r="A24" i="34"/>
  <c r="E29" i="34"/>
  <c r="C29" i="34" s="1"/>
  <c r="A32" i="34" s="1"/>
  <c r="A51" i="34"/>
  <c r="F50" i="34"/>
  <c r="F51" i="34" s="1"/>
  <c r="F29" i="33"/>
  <c r="F30" i="33" s="1"/>
  <c r="A41" i="33"/>
  <c r="F47" i="33"/>
  <c r="C28" i="32"/>
  <c r="A33" i="32"/>
  <c r="F23" i="32"/>
  <c r="F24" i="32" s="1"/>
  <c r="A24" i="32"/>
  <c r="F43" i="32"/>
  <c r="F44" i="32" s="1"/>
  <c r="A44" i="32"/>
  <c r="F51" i="32"/>
  <c r="C45" i="31"/>
  <c r="E48" i="31" s="1"/>
  <c r="C48" i="31" s="1"/>
  <c r="C41" i="31"/>
  <c r="C39" i="31"/>
  <c r="C38" i="31"/>
  <c r="C33" i="31"/>
  <c r="E37" i="31" s="1"/>
  <c r="C37" i="31" s="1"/>
  <c r="E28" i="31"/>
  <c r="C28" i="31" s="1"/>
  <c r="C21" i="31"/>
  <c r="C19" i="31"/>
  <c r="E18" i="31"/>
  <c r="C18" i="31" s="1"/>
  <c r="C17" i="31"/>
  <c r="C16" i="31"/>
  <c r="C15" i="31"/>
  <c r="A14" i="31"/>
  <c r="F51" i="45" l="1"/>
  <c r="A44" i="34"/>
  <c r="F31" i="34"/>
  <c r="F32" i="34" s="1"/>
  <c r="F52" i="34" s="1"/>
  <c r="F53" i="34" s="1"/>
  <c r="F55" i="34" s="1"/>
  <c r="F41" i="33"/>
  <c r="A48" i="33" s="1"/>
  <c r="F31" i="32"/>
  <c r="F32" i="32" s="1"/>
  <c r="A52" i="32" s="1"/>
  <c r="A32" i="32"/>
  <c r="F50" i="31"/>
  <c r="F51" i="31" s="1"/>
  <c r="A51" i="31"/>
  <c r="A44" i="31"/>
  <c r="F43" i="31"/>
  <c r="F44" i="31" s="1"/>
  <c r="A24" i="31"/>
  <c r="F23" i="31"/>
  <c r="F24" i="31" s="1"/>
  <c r="E29" i="31"/>
  <c r="C29" i="31" s="1"/>
  <c r="A32" i="31" s="1"/>
  <c r="F52" i="32" l="1"/>
  <c r="F53" i="32" s="1"/>
  <c r="F55" i="32" s="1"/>
  <c r="F56" i="32" s="1"/>
  <c r="F57" i="32" s="1"/>
  <c r="F48" i="33"/>
  <c r="F49" i="33" s="1"/>
  <c r="F51" i="33" s="1"/>
  <c r="F31" i="31"/>
  <c r="F32" i="31" s="1"/>
  <c r="F56" i="34"/>
  <c r="F57" i="34" s="1"/>
  <c r="F58" i="34" s="1"/>
  <c r="F59" i="34" s="1"/>
  <c r="A52" i="34"/>
  <c r="F52" i="33"/>
  <c r="F53" i="33" s="1"/>
  <c r="F58" i="32"/>
  <c r="F59" i="32" s="1"/>
  <c r="F54" i="33" l="1"/>
  <c r="F55" i="33" s="1"/>
  <c r="F52" i="31"/>
  <c r="F53" i="31" s="1"/>
  <c r="F55" i="31" s="1"/>
  <c r="A52" i="31"/>
  <c r="F56" i="31" l="1"/>
  <c r="F57" i="31" s="1"/>
  <c r="F58" i="31" s="1"/>
  <c r="F59" i="31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4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  <comment ref="F51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comments2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4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  <comment ref="F51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comments3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1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  <comment ref="F47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comments4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4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  <comment ref="F51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<sst xmlns="http://schemas.openxmlformats.org/spreadsheetml/2006/main" count="663" uniqueCount="88">
  <si>
    <t>Утверждаю:</t>
  </si>
  <si>
    <t>Руководитель подразделения</t>
  </si>
  <si>
    <t>__________________Фамилия И.О.</t>
  </si>
  <si>
    <t>"____" ________________20__ года</t>
  </si>
  <si>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</si>
  <si>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</si>
  <si>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</si>
  <si>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</si>
  <si>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табл. 114</t>
  </si>
  <si>
    <t>n</t>
  </si>
  <si>
    <t>категория сложности</t>
  </si>
  <si>
    <t>"а"</t>
  </si>
  <si>
    <t>землепользование</t>
  </si>
  <si>
    <t>"в"</t>
  </si>
  <si>
    <t>1 км границы</t>
  </si>
  <si>
    <t>К"в"</t>
  </si>
  <si>
    <t>Прим.1</t>
  </si>
  <si>
    <t>К"а"</t>
  </si>
  <si>
    <t>Прим.2</t>
  </si>
  <si>
    <t>Прим.4</t>
  </si>
  <si>
    <t>К"в"=1,0+0,10(n-1) кол. соглас.</t>
  </si>
  <si>
    <t>Прим.5</t>
  </si>
  <si>
    <t>Кприродно-экономич.     2,22</t>
  </si>
  <si>
    <t>Кприр.экон.</t>
  </si>
  <si>
    <t>П.14</t>
  </si>
  <si>
    <t>Квр. года</t>
  </si>
  <si>
    <t>П.15</t>
  </si>
  <si>
    <t>Доля затрат</t>
  </si>
  <si>
    <t>С=(а*x1+в*х2)*Кпр.эк.*Кврг=</t>
  </si>
  <si>
    <t>табл. 35</t>
  </si>
  <si>
    <t>1 тыс.га общей площади</t>
  </si>
  <si>
    <t>К"а"=1.0-0.9*(1-n) пл-дь&lt;1тыс.га</t>
  </si>
  <si>
    <t>К"в"=1.0-0.7*(1-n) пл-дь&lt;1тыс.га</t>
  </si>
  <si>
    <t>Прим.3</t>
  </si>
  <si>
    <t>табл. 77</t>
  </si>
  <si>
    <r>
      <t xml:space="preserve">1,00;2,5;4,0; </t>
    </r>
    <r>
      <rPr>
        <sz val="10"/>
        <rFont val="Courier New Cyr"/>
        <family val="3"/>
        <charset val="204"/>
      </rPr>
      <t>Вид объекта</t>
    </r>
  </si>
  <si>
    <t>К"а"=К"в"</t>
  </si>
  <si>
    <t>К"а"=1.0-0.02*(40-n) дл. &lt; 40 км</t>
  </si>
  <si>
    <t>К"в"=1,0+0,05(n-1) кол. меж. зн.</t>
  </si>
  <si>
    <t>табл. 73</t>
  </si>
  <si>
    <t>Итого</t>
  </si>
  <si>
    <t>НДС</t>
  </si>
  <si>
    <t>Всего</t>
  </si>
  <si>
    <t>Кприродно-экономич.     1.99</t>
  </si>
  <si>
    <t>К"а"=1,0-0,06(15-n) протяж. гр.</t>
  </si>
  <si>
    <t>К"а"=1.0-0.90*(1-n) пл-дь &lt; 1 тыс. га</t>
  </si>
  <si>
    <t xml:space="preserve">Смета </t>
  </si>
  <si>
    <t>К"в"=1,0+0,08(n-3) кол. меж. зн. на 1 км</t>
  </si>
  <si>
    <t>С учетом письма Минфина от 27 ноября 2009 г. N 03-11-11/216 216 и от 11 февраля 2011 г. N 03-11-09/6</t>
  </si>
  <si>
    <r>
      <t>Смета составлена по ОНТЗ Роскомзема 1996 г</t>
    </r>
    <r>
      <rPr>
        <sz val="11"/>
        <rFont val="Arial"/>
        <family val="2"/>
        <charset val="204"/>
      </rPr>
      <t>.</t>
    </r>
  </si>
  <si>
    <t>Приложение № 1</t>
  </si>
  <si>
    <t>Проезд до объекта и обратно (до 25% от стоимости работ) П.7 Общих указаний ОНЗТ</t>
  </si>
  <si>
    <t>Итого: Сто тысяч пятьсот семьдесят семь рублей 52 коп.</t>
  </si>
  <si>
    <t xml:space="preserve">на выполнение комплекса землеустроительных работ </t>
  </si>
  <si>
    <t>Объект: Земельный участок по адресу: Приморский край, Хорольский район, с. Сиваковка</t>
  </si>
  <si>
    <t>2. Вычисление общей площади землепользования  0,365 тыс. га</t>
  </si>
  <si>
    <t>Запрос сведений ГКН:  КПТ - 1 шт.; КВЗУ - 1 шт.</t>
  </si>
  <si>
    <t>3. Описание и согласование границ землепользования 7,75 км</t>
  </si>
  <si>
    <t>Кприродно-экономич.     1,99</t>
  </si>
  <si>
    <t>С=(а*x1+в*х2)*Кпр.эк=</t>
  </si>
  <si>
    <t>С=(а*x1+в*х2)*Кпр.эк.=</t>
  </si>
  <si>
    <t>Генеральный директор ООО "РосГСК"                                Ковалев Н.А.</t>
  </si>
  <si>
    <t>Объект: Земельный участок по адресу: г. Владивосток, пос. Трудовое</t>
  </si>
  <si>
    <t>К"а"=1.0-0.02*(40-n) протяж. гр. &lt; 40 км</t>
  </si>
  <si>
    <t>К"в"=1,0+0,05(n-1) кол. поворот. точек</t>
  </si>
  <si>
    <t>объект</t>
  </si>
  <si>
    <t>1 тыс. га отвод. терр.</t>
  </si>
  <si>
    <t>К"в"=4.60+0.20*(n-10) пл-дь 10-50 тыс. га</t>
  </si>
  <si>
    <t>Объект: Земельный участок по адресу: г. Владивосток, о. Попова</t>
  </si>
  <si>
    <t>Объект: "Уссурийский заповедник"</t>
  </si>
  <si>
    <t>на выполнение комплекса землеустроительных работ (межевой план)</t>
  </si>
  <si>
    <t>Составил: ___________________________</t>
  </si>
  <si>
    <t>(должность, подпись, расшифровка)</t>
  </si>
  <si>
    <t>Проверил: ___________________________</t>
  </si>
  <si>
    <t>СОГЛАСОВАНО:</t>
  </si>
  <si>
    <t>УТВЕРЖДАЮ:</t>
  </si>
  <si>
    <t>___________ А.С. Боровский</t>
  </si>
  <si>
    <t>Запрос сведений Государственного кадастра недвижимости: КПТ - 2 шт.</t>
  </si>
  <si>
    <t>Составлена в прогнозных ценах на</t>
  </si>
  <si>
    <t xml:space="preserve"> 2020 год</t>
  </si>
  <si>
    <t>Директор</t>
  </si>
  <si>
    <t>___________ С.И. Чутенко</t>
  </si>
  <si>
    <t>"____" _____________ 2020 г.</t>
  </si>
  <si>
    <t>"____" _______________2020 г.</t>
  </si>
  <si>
    <r>
      <rPr>
        <b/>
        <sz val="11"/>
        <color rgb="FF002060"/>
        <rFont val="Calibri"/>
        <family val="2"/>
        <charset val="204"/>
        <scheme val="minor"/>
      </rPr>
      <t>ИТОГО в прогнозных ценах 2020 г.*</t>
    </r>
    <r>
      <rPr>
        <sz val="11"/>
        <color rgb="FF002060"/>
        <rFont val="Calibri"/>
        <family val="2"/>
        <charset val="204"/>
        <scheme val="minor"/>
      </rPr>
      <t xml:space="preserve">
* - с учетом письма Росземкадастра от 10.01.2003 г. №НК/25, письма Минфина от 27 ноября 2009 г. N 03-11-11/216 216, прогноза индексов дефляторов и индексов цен производителей по видам экономической деятельности до 2024 г. (Минэкономразвития РФ от 01.10.2018г.) и прогноза социально-экономического развития РФ до 2036г, опубликованного на сайте МЭР РФ от 29.11.18 (Письмо ПАО "РусГидро" от 26.11.19 № 7385.35)
</t>
    </r>
    <r>
      <rPr>
        <i/>
        <sz val="11"/>
        <color rgb="FF002060"/>
        <rFont val="Calibri"/>
        <family val="2"/>
        <charset val="204"/>
        <scheme val="minor"/>
      </rPr>
      <t>13,6266 (2014)*1,143 (2015)*1,063 (2016)*1,037 (2017)*1,053 (2018)*1,074 (2019)*1,036 (2020)*1,037 (2021)</t>
    </r>
  </si>
  <si>
    <t>Смета №120</t>
  </si>
  <si>
    <t>Начальник службы перспективного развития</t>
  </si>
  <si>
    <t>и технологического присоединения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</si>
</sst>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&quot;р.&quot;_-;\-* #,##0.00&quot;р.&quot;_-;_-* &quot;-&quot;??&quot;р.&quot;_-;_-@_-"/>
    <numFmt numFmtId="165" formatCode="#,##0.00&quot;р.&quot;"/>
    <numFmt numFmtId="166" formatCode="0.0000"/>
    <numFmt numFmtId="167" formatCode="0.000"/>
    <numFmt numFmtId="168" formatCode="0.00;[Red]0.00"/>
    <numFmt numFmtId="169" formatCode="0.00000"/>
    <numFmt numFmtId="170" formatCode="_-* #,##0.00_р_._-;\-* #,##0.00_р_._-;_-* &quot;-&quot;??_р_._-;_-@_-"/>
    <numFmt numFmtId="171" formatCode="0.000000"/>
  </numFmts>
  <fonts count="37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b/>
      <sz val="10"/>
      <name val="Courier New Cyr"/>
      <family val="3"/>
      <charset val="204"/>
    </font>
    <font>
      <b/>
      <sz val="10"/>
      <color indexed="60"/>
      <name val="Courier New Cyr"/>
      <family val="3"/>
      <charset val="204"/>
    </font>
    <font>
      <sz val="12"/>
      <color indexed="10"/>
      <name val="Courier New Cyr"/>
      <family val="3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Arial"/>
      <family val="2"/>
      <charset val="204"/>
    </font>
    <font>
      <b/>
      <sz val="11"/>
      <name val="Courier New Cyr"/>
      <family val="3"/>
      <charset val="204"/>
    </font>
    <font>
      <b/>
      <sz val="12"/>
      <color rgb="FFFF0000"/>
      <name val="Courier New"/>
      <family val="3"/>
      <charset val="204"/>
    </font>
    <font>
      <b/>
      <i/>
      <sz val="10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Courier New"/>
      <family val="3"/>
      <charset val="204"/>
    </font>
    <font>
      <sz val="11"/>
      <color rgb="FF002060"/>
      <name val="Calibri"/>
      <family val="2"/>
      <charset val="204"/>
      <scheme val="minor"/>
    </font>
    <font>
      <b/>
      <sz val="11"/>
      <color rgb="FF002060"/>
      <name val="Calibri"/>
      <family val="2"/>
      <charset val="204"/>
      <scheme val="minor"/>
    </font>
    <font>
      <i/>
      <sz val="11"/>
      <color rgb="FF00206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0" fontId="19" fillId="0" borderId="0" applyFont="0" applyFill="0" applyBorder="0" applyAlignment="0" applyProtection="0"/>
    <xf numFmtId="0" fontId="6" fillId="0" borderId="0"/>
  </cellStyleXfs>
  <cellXfs count="196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Border="1" applyAlignment="1"/>
    <xf numFmtId="0" fontId="4" fillId="0" borderId="0" xfId="0" applyFont="1" applyBorder="1" applyAlignment="1"/>
    <xf numFmtId="0" fontId="4" fillId="0" borderId="0" xfId="0" applyFont="1" applyBorder="1" applyAlignment="1">
      <alignment vertical="top" wrapText="1"/>
    </xf>
    <xf numFmtId="0" fontId="5" fillId="0" borderId="0" xfId="0" applyFont="1" applyBorder="1"/>
    <xf numFmtId="0" fontId="0" fillId="0" borderId="0" xfId="0" applyAlignment="1">
      <alignment horizontal="left"/>
    </xf>
    <xf numFmtId="0" fontId="7" fillId="0" borderId="0" xfId="0" applyFont="1"/>
    <xf numFmtId="0" fontId="7" fillId="0" borderId="1" xfId="0" applyFont="1" applyBorder="1" applyAlignment="1"/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165" fontId="7" fillId="0" borderId="0" xfId="0" applyNumberFormat="1" applyFont="1" applyAlignment="1">
      <alignment vertical="center"/>
    </xf>
    <xf numFmtId="165" fontId="0" fillId="0" borderId="0" xfId="0" applyNumberFormat="1" applyAlignment="1">
      <alignment vertical="center"/>
    </xf>
    <xf numFmtId="0" fontId="9" fillId="0" borderId="2" xfId="0" applyFont="1" applyBorder="1" applyAlignment="1"/>
    <xf numFmtId="0" fontId="9" fillId="0" borderId="2" xfId="0" applyFont="1" applyFill="1" applyBorder="1" applyAlignment="1">
      <alignment horizontal="right" vertical="center"/>
    </xf>
    <xf numFmtId="0" fontId="9" fillId="0" borderId="3" xfId="0" applyFont="1" applyBorder="1" applyAlignment="1"/>
    <xf numFmtId="0" fontId="7" fillId="0" borderId="4" xfId="0" applyFont="1" applyBorder="1" applyAlignment="1"/>
    <xf numFmtId="0" fontId="8" fillId="2" borderId="5" xfId="0" applyFont="1" applyFill="1" applyBorder="1" applyAlignment="1">
      <alignment horizontal="left" vertical="center"/>
    </xf>
    <xf numFmtId="0" fontId="9" fillId="0" borderId="6" xfId="0" applyFont="1" applyBorder="1" applyAlignment="1"/>
    <xf numFmtId="2" fontId="9" fillId="0" borderId="2" xfId="0" applyNumberFormat="1" applyFont="1" applyBorder="1" applyAlignment="1"/>
    <xf numFmtId="1" fontId="9" fillId="3" borderId="2" xfId="0" applyNumberFormat="1" applyFont="1" applyFill="1" applyBorder="1" applyAlignment="1"/>
    <xf numFmtId="0" fontId="9" fillId="3" borderId="2" xfId="0" applyFont="1" applyFill="1" applyBorder="1" applyAlignment="1"/>
    <xf numFmtId="0" fontId="9" fillId="2" borderId="7" xfId="0" applyFont="1" applyFill="1" applyBorder="1" applyAlignment="1">
      <alignment horizontal="right" vertical="center" wrapText="1"/>
    </xf>
    <xf numFmtId="0" fontId="9" fillId="0" borderId="8" xfId="0" applyFont="1" applyBorder="1"/>
    <xf numFmtId="166" fontId="9" fillId="4" borderId="2" xfId="0" applyNumberFormat="1" applyFont="1" applyFill="1" applyBorder="1" applyAlignment="1">
      <alignment horizontal="right" vertical="center"/>
    </xf>
    <xf numFmtId="0" fontId="9" fillId="0" borderId="8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9" fillId="2" borderId="7" xfId="0" applyFont="1" applyFill="1" applyBorder="1"/>
    <xf numFmtId="0" fontId="7" fillId="0" borderId="8" xfId="0" applyFont="1" applyBorder="1"/>
    <xf numFmtId="0" fontId="11" fillId="0" borderId="7" xfId="0" applyFont="1" applyBorder="1"/>
    <xf numFmtId="0" fontId="9" fillId="0" borderId="2" xfId="0" applyFont="1" applyBorder="1"/>
    <xf numFmtId="167" fontId="9" fillId="4" borderId="2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7" fillId="0" borderId="10" xfId="0" applyFont="1" applyBorder="1"/>
    <xf numFmtId="0" fontId="9" fillId="0" borderId="7" xfId="0" applyFont="1" applyBorder="1"/>
    <xf numFmtId="0" fontId="9" fillId="4" borderId="2" xfId="0" applyFont="1" applyFill="1" applyBorder="1" applyAlignment="1">
      <alignment horizontal="right" vertical="center"/>
    </xf>
    <xf numFmtId="49" fontId="9" fillId="0" borderId="8" xfId="0" applyNumberFormat="1" applyFont="1" applyBorder="1"/>
    <xf numFmtId="2" fontId="9" fillId="4" borderId="2" xfId="0" applyNumberFormat="1" applyFont="1" applyFill="1" applyBorder="1" applyAlignment="1">
      <alignment horizontal="right" vertical="center"/>
    </xf>
    <xf numFmtId="0" fontId="9" fillId="0" borderId="11" xfId="0" applyFont="1" applyBorder="1"/>
    <xf numFmtId="0" fontId="9" fillId="0" borderId="5" xfId="0" applyFont="1" applyBorder="1"/>
    <xf numFmtId="0" fontId="9" fillId="0" borderId="12" xfId="0" applyFont="1" applyBorder="1"/>
    <xf numFmtId="0" fontId="0" fillId="0" borderId="8" xfId="0" applyBorder="1"/>
    <xf numFmtId="0" fontId="7" fillId="0" borderId="2" xfId="0" applyFont="1" applyBorder="1"/>
    <xf numFmtId="0" fontId="7" fillId="0" borderId="16" xfId="0" applyFont="1" applyBorder="1"/>
    <xf numFmtId="0" fontId="13" fillId="0" borderId="15" xfId="0" applyFont="1" applyBorder="1"/>
    <xf numFmtId="168" fontId="9" fillId="2" borderId="2" xfId="0" applyNumberFormat="1" applyFont="1" applyFill="1" applyBorder="1"/>
    <xf numFmtId="0" fontId="9" fillId="0" borderId="15" xfId="0" applyFont="1" applyBorder="1"/>
    <xf numFmtId="168" fontId="9" fillId="0" borderId="2" xfId="0" applyNumberFormat="1" applyFont="1" applyBorder="1"/>
    <xf numFmtId="2" fontId="9" fillId="0" borderId="8" xfId="0" applyNumberFormat="1" applyFont="1" applyBorder="1"/>
    <xf numFmtId="0" fontId="7" fillId="0" borderId="4" xfId="0" applyFont="1" applyBorder="1"/>
    <xf numFmtId="0" fontId="9" fillId="2" borderId="15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9" fillId="2" borderId="15" xfId="0" applyFont="1" applyFill="1" applyBorder="1"/>
    <xf numFmtId="0" fontId="11" fillId="0" borderId="15" xfId="0" applyFont="1" applyBorder="1"/>
    <xf numFmtId="0" fontId="0" fillId="0" borderId="2" xfId="0" applyBorder="1"/>
    <xf numFmtId="0" fontId="10" fillId="0" borderId="13" xfId="0" applyFont="1" applyBorder="1" applyAlignment="1"/>
    <xf numFmtId="0" fontId="0" fillId="0" borderId="14" xfId="0" applyBorder="1" applyAlignment="1"/>
    <xf numFmtId="0" fontId="0" fillId="0" borderId="17" xfId="0" applyBorder="1" applyAlignment="1"/>
    <xf numFmtId="164" fontId="8" fillId="6" borderId="18" xfId="0" applyNumberFormat="1" applyFont="1" applyFill="1" applyBorder="1"/>
    <xf numFmtId="164" fontId="14" fillId="0" borderId="0" xfId="0" applyNumberFormat="1" applyFont="1"/>
    <xf numFmtId="165" fontId="14" fillId="0" borderId="0" xfId="0" applyNumberFormat="1" applyFont="1" applyAlignment="1">
      <alignment vertical="center"/>
    </xf>
    <xf numFmtId="165" fontId="15" fillId="0" borderId="0" xfId="0" applyNumberFormat="1" applyFont="1" applyAlignment="1">
      <alignment vertical="center"/>
    </xf>
    <xf numFmtId="0" fontId="15" fillId="0" borderId="0" xfId="0" applyFont="1"/>
    <xf numFmtId="0" fontId="9" fillId="0" borderId="15" xfId="0" applyFont="1" applyFill="1" applyBorder="1"/>
    <xf numFmtId="165" fontId="7" fillId="0" borderId="0" xfId="0" applyNumberFormat="1" applyFont="1"/>
    <xf numFmtId="2" fontId="9" fillId="0" borderId="2" xfId="0" applyNumberFormat="1" applyFont="1" applyBorder="1"/>
    <xf numFmtId="0" fontId="0" fillId="0" borderId="3" xfId="0" applyBorder="1" applyAlignment="1"/>
    <xf numFmtId="0" fontId="0" fillId="0" borderId="19" xfId="0" applyBorder="1" applyAlignment="1"/>
    <xf numFmtId="165" fontId="8" fillId="4" borderId="0" xfId="0" applyNumberFormat="1" applyFont="1" applyFill="1" applyBorder="1"/>
    <xf numFmtId="165" fontId="8" fillId="6" borderId="16" xfId="0" applyNumberFormat="1" applyFont="1" applyFill="1" applyBorder="1" applyAlignment="1">
      <alignment vertical="center"/>
    </xf>
    <xf numFmtId="0" fontId="7" fillId="3" borderId="2" xfId="0" applyFont="1" applyFill="1" applyBorder="1" applyAlignment="1">
      <alignment horizontal="center" vertical="center" wrapText="1"/>
    </xf>
    <xf numFmtId="165" fontId="8" fillId="6" borderId="16" xfId="0" applyNumberFormat="1" applyFont="1" applyFill="1" applyBorder="1" applyAlignment="1">
      <alignment horizontal="right" vertical="center"/>
    </xf>
    <xf numFmtId="0" fontId="16" fillId="0" borderId="0" xfId="0" applyFont="1"/>
    <xf numFmtId="166" fontId="9" fillId="0" borderId="2" xfId="0" applyNumberFormat="1" applyFont="1" applyBorder="1" applyAlignment="1"/>
    <xf numFmtId="0" fontId="19" fillId="0" borderId="0" xfId="0" applyFont="1"/>
    <xf numFmtId="0" fontId="19" fillId="0" borderId="0" xfId="0" applyFont="1" applyBorder="1"/>
    <xf numFmtId="0" fontId="18" fillId="0" borderId="0" xfId="0" applyFont="1" applyBorder="1" applyAlignment="1">
      <alignment vertical="top"/>
    </xf>
    <xf numFmtId="0" fontId="9" fillId="0" borderId="23" xfId="0" applyFont="1" applyBorder="1" applyAlignment="1"/>
    <xf numFmtId="0" fontId="7" fillId="0" borderId="24" xfId="0" applyFont="1" applyBorder="1" applyAlignment="1"/>
    <xf numFmtId="165" fontId="8" fillId="6" borderId="9" xfId="0" applyNumberFormat="1" applyFont="1" applyFill="1" applyBorder="1" applyAlignment="1"/>
    <xf numFmtId="0" fontId="12" fillId="2" borderId="7" xfId="0" applyFont="1" applyFill="1" applyBorder="1" applyAlignment="1">
      <alignment horizontal="center"/>
    </xf>
    <xf numFmtId="0" fontId="9" fillId="0" borderId="11" xfId="0" applyFont="1" applyBorder="1" applyAlignment="1"/>
    <xf numFmtId="0" fontId="8" fillId="0" borderId="25" xfId="0" applyFont="1" applyFill="1" applyBorder="1" applyAlignment="1">
      <alignment horizontal="centerContinuous" vertical="center" wrapText="1"/>
    </xf>
    <xf numFmtId="0" fontId="8" fillId="0" borderId="26" xfId="0" applyFont="1" applyBorder="1" applyAlignment="1">
      <alignment horizontal="centerContinuous" vertical="center" wrapText="1"/>
    </xf>
    <xf numFmtId="0" fontId="7" fillId="3" borderId="27" xfId="0" applyFont="1" applyFill="1" applyBorder="1" applyAlignment="1">
      <alignment horizontal="center" vertical="center"/>
    </xf>
    <xf numFmtId="0" fontId="7" fillId="0" borderId="28" xfId="0" applyFont="1" applyBorder="1" applyAlignment="1">
      <alignment vertical="center"/>
    </xf>
    <xf numFmtId="0" fontId="8" fillId="0" borderId="7" xfId="0" applyFont="1" applyBorder="1" applyAlignment="1"/>
    <xf numFmtId="0" fontId="9" fillId="0" borderId="12" xfId="0" applyFont="1" applyBorder="1" applyAlignment="1"/>
    <xf numFmtId="0" fontId="9" fillId="0" borderId="12" xfId="0" applyFont="1" applyFill="1" applyBorder="1" applyAlignment="1">
      <alignment horizontal="right" vertical="center"/>
    </xf>
    <xf numFmtId="0" fontId="7" fillId="0" borderId="12" xfId="0" applyFont="1" applyBorder="1" applyAlignment="1"/>
    <xf numFmtId="0" fontId="7" fillId="0" borderId="10" xfId="0" applyFont="1" applyBorder="1" applyAlignment="1"/>
    <xf numFmtId="0" fontId="7" fillId="3" borderId="22" xfId="0" applyFont="1" applyFill="1" applyBorder="1" applyAlignment="1">
      <alignment horizontal="center" vertical="center"/>
    </xf>
    <xf numFmtId="0" fontId="7" fillId="0" borderId="28" xfId="0" applyFont="1" applyFill="1" applyBorder="1" applyAlignment="1"/>
    <xf numFmtId="0" fontId="10" fillId="0" borderId="24" xfId="0" applyFont="1" applyBorder="1"/>
    <xf numFmtId="0" fontId="0" fillId="0" borderId="29" xfId="0" applyBorder="1"/>
    <xf numFmtId="164" fontId="8" fillId="6" borderId="9" xfId="0" applyNumberFormat="1" applyFont="1" applyFill="1" applyBorder="1"/>
    <xf numFmtId="0" fontId="7" fillId="0" borderId="12" xfId="0" applyFont="1" applyBorder="1"/>
    <xf numFmtId="0" fontId="7" fillId="0" borderId="20" xfId="0" applyFont="1" applyBorder="1"/>
    <xf numFmtId="49" fontId="8" fillId="0" borderId="27" xfId="0" applyNumberFormat="1" applyFont="1" applyBorder="1" applyAlignment="1">
      <alignment horizontal="centerContinuous" vertical="center" wrapText="1"/>
    </xf>
    <xf numFmtId="0" fontId="7" fillId="0" borderId="30" xfId="0" applyFont="1" applyBorder="1" applyAlignment="1">
      <alignment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30" xfId="0" applyFont="1" applyBorder="1"/>
    <xf numFmtId="0" fontId="7" fillId="0" borderId="23" xfId="0" applyFont="1" applyBorder="1" applyAlignment="1">
      <alignment horizontal="left" vertical="center" wrapText="1"/>
    </xf>
    <xf numFmtId="165" fontId="8" fillId="6" borderId="9" xfId="0" applyNumberFormat="1" applyFont="1" applyFill="1" applyBorder="1"/>
    <xf numFmtId="0" fontId="8" fillId="6" borderId="25" xfId="0" applyFont="1" applyFill="1" applyBorder="1"/>
    <xf numFmtId="165" fontId="8" fillId="6" borderId="28" xfId="0" applyNumberFormat="1" applyFont="1" applyFill="1" applyBorder="1"/>
    <xf numFmtId="0" fontId="0" fillId="0" borderId="0" xfId="0" applyAlignment="1"/>
    <xf numFmtId="0" fontId="2" fillId="0" borderId="0" xfId="0" applyFont="1" applyAlignment="1"/>
    <xf numFmtId="0" fontId="10" fillId="0" borderId="26" xfId="0" applyFont="1" applyBorder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0" fillId="0" borderId="0" xfId="0" applyFont="1" applyBorder="1" applyAlignment="1">
      <alignment horizontal="right" vertical="center" wrapText="1"/>
    </xf>
    <xf numFmtId="0" fontId="20" fillId="0" borderId="0" xfId="0" applyFont="1" applyBorder="1" applyAlignment="1">
      <alignment vertical="center" wrapText="1"/>
    </xf>
    <xf numFmtId="0" fontId="20" fillId="0" borderId="31" xfId="0" applyFont="1" applyBorder="1" applyAlignment="1">
      <alignment vertical="center" wrapText="1"/>
    </xf>
    <xf numFmtId="0" fontId="10" fillId="0" borderId="22" xfId="0" applyFont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/>
    </xf>
    <xf numFmtId="0" fontId="11" fillId="0" borderId="24" xfId="0" applyFont="1" applyBorder="1" applyAlignment="1">
      <alignment horizontal="left" vertical="center" wrapText="1"/>
    </xf>
    <xf numFmtId="9" fontId="11" fillId="3" borderId="21" xfId="0" applyNumberFormat="1" applyFont="1" applyFill="1" applyBorder="1" applyAlignment="1">
      <alignment horizontal="center" vertical="center" wrapText="1"/>
    </xf>
    <xf numFmtId="0" fontId="11" fillId="6" borderId="26" xfId="0" applyFont="1" applyFill="1" applyBorder="1"/>
    <xf numFmtId="0" fontId="11" fillId="6" borderId="27" xfId="0" applyFont="1" applyFill="1" applyBorder="1"/>
    <xf numFmtId="0" fontId="11" fillId="0" borderId="3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left" vertical="center" wrapText="1"/>
    </xf>
    <xf numFmtId="9" fontId="11" fillId="3" borderId="2" xfId="0" applyNumberFormat="1" applyFont="1" applyFill="1" applyBorder="1" applyAlignment="1">
      <alignment horizontal="center" vertical="center" wrapText="1"/>
    </xf>
    <xf numFmtId="169" fontId="9" fillId="2" borderId="22" xfId="0" applyNumberFormat="1" applyFont="1" applyFill="1" applyBorder="1" applyAlignment="1">
      <alignment horizontal="center" vertical="center"/>
    </xf>
    <xf numFmtId="169" fontId="9" fillId="3" borderId="2" xfId="0" applyNumberFormat="1" applyFont="1" applyFill="1" applyBorder="1"/>
    <xf numFmtId="0" fontId="0" fillId="0" borderId="0" xfId="0" applyAlignment="1"/>
    <xf numFmtId="0" fontId="2" fillId="0" borderId="0" xfId="0" applyFont="1" applyAlignment="1"/>
    <xf numFmtId="0" fontId="11" fillId="0" borderId="3" xfId="0" applyFont="1" applyBorder="1" applyAlignment="1">
      <alignment horizontal="left" vertical="center" wrapText="1"/>
    </xf>
    <xf numFmtId="169" fontId="9" fillId="5" borderId="8" xfId="0" applyNumberFormat="1" applyFont="1" applyFill="1" applyBorder="1"/>
    <xf numFmtId="2" fontId="9" fillId="3" borderId="2" xfId="0" applyNumberFormat="1" applyFont="1" applyFill="1" applyBorder="1"/>
    <xf numFmtId="2" fontId="9" fillId="3" borderId="2" xfId="0" applyNumberFormat="1" applyFont="1" applyFill="1" applyBorder="1" applyAlignment="1"/>
    <xf numFmtId="2" fontId="9" fillId="2" borderId="22" xfId="0" applyNumberFormat="1" applyFont="1" applyFill="1" applyBorder="1" applyAlignment="1">
      <alignment horizontal="center" vertical="center"/>
    </xf>
    <xf numFmtId="167" fontId="9" fillId="2" borderId="22" xfId="0" applyNumberFormat="1" applyFont="1" applyFill="1" applyBorder="1" applyAlignment="1">
      <alignment horizontal="center" vertical="center"/>
    </xf>
    <xf numFmtId="167" fontId="9" fillId="5" borderId="8" xfId="0" applyNumberFormat="1" applyFont="1" applyFill="1" applyBorder="1"/>
    <xf numFmtId="167" fontId="9" fillId="3" borderId="2" xfId="0" applyNumberFormat="1" applyFont="1" applyFill="1" applyBorder="1"/>
    <xf numFmtId="0" fontId="31" fillId="0" borderId="0" xfId="2" applyFont="1" applyAlignment="1">
      <alignment horizontal="left" vertical="top"/>
    </xf>
    <xf numFmtId="49" fontId="32" fillId="0" borderId="0" xfId="2" applyNumberFormat="1" applyFont="1" applyAlignment="1">
      <alignment horizontal="left" vertical="top"/>
    </xf>
    <xf numFmtId="0" fontId="32" fillId="0" borderId="0" xfId="2" applyFont="1" applyAlignment="1">
      <alignment horizontal="left" vertical="top" wrapText="1"/>
    </xf>
    <xf numFmtId="0" fontId="32" fillId="0" borderId="0" xfId="2" applyFont="1" applyAlignment="1">
      <alignment horizontal="center" vertical="top" wrapText="1"/>
    </xf>
    <xf numFmtId="4" fontId="32" fillId="0" borderId="0" xfId="2" applyNumberFormat="1" applyFont="1" applyAlignment="1">
      <alignment horizontal="center" vertical="top"/>
    </xf>
    <xf numFmtId="4" fontId="31" fillId="0" borderId="0" xfId="2" applyNumberFormat="1" applyFont="1" applyAlignment="1">
      <alignment horizontal="right" vertical="top"/>
    </xf>
    <xf numFmtId="0" fontId="32" fillId="0" borderId="0" xfId="2" applyFont="1" applyAlignment="1">
      <alignment horizontal="left" vertical="top"/>
    </xf>
    <xf numFmtId="4" fontId="32" fillId="0" borderId="0" xfId="2" applyNumberFormat="1" applyFont="1" applyAlignment="1">
      <alignment horizontal="right" vertical="top"/>
    </xf>
    <xf numFmtId="0" fontId="8" fillId="8" borderId="6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left" vertical="center" wrapText="1"/>
    </xf>
    <xf numFmtId="165" fontId="8" fillId="8" borderId="16" xfId="0" applyNumberFormat="1" applyFont="1" applyFill="1" applyBorder="1" applyAlignment="1">
      <alignment vertical="center"/>
    </xf>
    <xf numFmtId="0" fontId="8" fillId="0" borderId="0" xfId="0" applyFont="1" applyFill="1" applyBorder="1"/>
    <xf numFmtId="0" fontId="28" fillId="0" borderId="0" xfId="0" applyFont="1" applyAlignment="1">
      <alignment vertical="top" wrapText="1"/>
    </xf>
    <xf numFmtId="0" fontId="30" fillId="0" borderId="0" xfId="0" applyFont="1" applyAlignment="1">
      <alignment vertical="top" wrapText="1"/>
    </xf>
    <xf numFmtId="0" fontId="33" fillId="0" borderId="0" xfId="0" applyFont="1" applyBorder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right" vertical="top"/>
    </xf>
    <xf numFmtId="0" fontId="29" fillId="0" borderId="0" xfId="0" applyFont="1" applyAlignment="1">
      <alignment horizontal="right" vertical="top"/>
    </xf>
    <xf numFmtId="0" fontId="32" fillId="0" borderId="0" xfId="0" applyFont="1" applyAlignment="1">
      <alignment horizontal="right" vertical="top"/>
    </xf>
    <xf numFmtId="0" fontId="32" fillId="0" borderId="0" xfId="2" applyFont="1"/>
    <xf numFmtId="0" fontId="3" fillId="0" borderId="0" xfId="0" applyFont="1" applyBorder="1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0" fontId="20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9" fillId="0" borderId="32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21" fillId="0" borderId="31" xfId="0" applyFont="1" applyBorder="1" applyAlignment="1">
      <alignment horizontal="left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/>
    </xf>
    <xf numFmtId="0" fontId="26" fillId="0" borderId="0" xfId="0" applyFont="1" applyBorder="1" applyAlignment="1">
      <alignment horizontal="left"/>
    </xf>
    <xf numFmtId="0" fontId="8" fillId="0" borderId="27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169" fontId="22" fillId="7" borderId="32" xfId="0" applyNumberFormat="1" applyFont="1" applyFill="1" applyBorder="1" applyAlignment="1">
      <alignment horizontal="center" vertical="center" wrapText="1"/>
    </xf>
    <xf numFmtId="169" fontId="22" fillId="7" borderId="19" xfId="0" applyNumberFormat="1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left" vertical="center" wrapText="1"/>
    </xf>
    <xf numFmtId="0" fontId="9" fillId="0" borderId="32" xfId="0" applyFont="1" applyBorder="1" applyAlignment="1">
      <alignment horizontal="left"/>
    </xf>
    <xf numFmtId="0" fontId="9" fillId="0" borderId="19" xfId="0" applyFont="1" applyBorder="1" applyAlignment="1">
      <alignment horizontal="left"/>
    </xf>
    <xf numFmtId="0" fontId="28" fillId="0" borderId="0" xfId="0" applyFont="1" applyAlignment="1">
      <alignment horizontal="center" vertical="top" wrapText="1"/>
    </xf>
    <xf numFmtId="0" fontId="30" fillId="0" borderId="0" xfId="0" applyFont="1" applyAlignment="1">
      <alignment horizontal="center" vertical="top" wrapText="1"/>
    </xf>
    <xf numFmtId="0" fontId="27" fillId="0" borderId="0" xfId="0" applyFont="1" applyFill="1" applyAlignment="1">
      <alignment horizontal="left" wrapText="1"/>
    </xf>
    <xf numFmtId="49" fontId="34" fillId="0" borderId="6" xfId="0" applyNumberFormat="1" applyFont="1" applyBorder="1" applyAlignment="1">
      <alignment horizontal="left" vertical="center" wrapText="1"/>
    </xf>
    <xf numFmtId="49" fontId="34" fillId="0" borderId="3" xfId="0" applyNumberFormat="1" applyFont="1" applyBorder="1" applyAlignment="1">
      <alignment horizontal="left" vertical="center" wrapText="1"/>
    </xf>
    <xf numFmtId="49" fontId="34" fillId="0" borderId="19" xfId="0" applyNumberFormat="1" applyFont="1" applyBorder="1" applyAlignment="1">
      <alignment horizontal="left" vertical="center" wrapText="1"/>
    </xf>
    <xf numFmtId="171" fontId="22" fillId="7" borderId="32" xfId="0" applyNumberFormat="1" applyFont="1" applyFill="1" applyBorder="1" applyAlignment="1">
      <alignment horizontal="center" vertical="center" wrapText="1"/>
    </xf>
    <xf numFmtId="171" fontId="22" fillId="7" borderId="19" xfId="0" applyNumberFormat="1" applyFont="1" applyFill="1" applyBorder="1" applyAlignment="1">
      <alignment horizontal="center" vertical="center" wrapText="1"/>
    </xf>
    <xf numFmtId="0" fontId="9" fillId="0" borderId="13" xfId="0" applyFont="1" applyBorder="1" applyAlignment="1"/>
    <xf numFmtId="0" fontId="10" fillId="0" borderId="14" xfId="0" applyFont="1" applyBorder="1"/>
    <xf numFmtId="0" fontId="0" fillId="0" borderId="17" xfId="0" applyBorder="1"/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70"/>
  <sheetViews>
    <sheetView topLeftCell="A6" workbookViewId="0">
      <selection activeCell="G57" sqref="G57"/>
    </sheetView>
  </sheetViews>
  <sheetFormatPr defaultRowHeight="12.75" x14ac:dyDescent="0.2"/>
  <cols>
    <col min="1" max="1" width="48.28515625" customWidth="1"/>
    <col min="2" max="2" width="13.42578125" customWidth="1"/>
    <col min="3" max="3" width="14.5703125" customWidth="1"/>
    <col min="4" max="4" width="12.7109375" customWidth="1"/>
    <col min="5" max="5" width="14.28515625" customWidth="1"/>
    <col min="6" max="6" width="27.710937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160" t="s">
        <v>0</v>
      </c>
      <c r="D1" s="161"/>
      <c r="E1" s="161"/>
      <c r="F1" s="161"/>
    </row>
    <row r="2" spans="1:256" ht="15.75" hidden="1" customHeight="1" x14ac:dyDescent="0.25">
      <c r="C2" s="162" t="s">
        <v>1</v>
      </c>
      <c r="D2" s="161"/>
      <c r="E2" s="161"/>
      <c r="F2" s="161"/>
    </row>
    <row r="3" spans="1:256" ht="38.25" hidden="1" customHeight="1" x14ac:dyDescent="0.25">
      <c r="D3" s="109" t="s">
        <v>2</v>
      </c>
      <c r="E3" s="108"/>
      <c r="F3" s="108"/>
    </row>
    <row r="4" spans="1:256" ht="28.5" hidden="1" customHeight="1" x14ac:dyDescent="0.25">
      <c r="D4" s="109" t="s">
        <v>3</v>
      </c>
      <c r="E4" s="108"/>
      <c r="F4" s="108"/>
    </row>
    <row r="5" spans="1:256" ht="18" hidden="1" customHeight="1" x14ac:dyDescent="0.2">
      <c r="F5" s="1"/>
    </row>
    <row r="6" spans="1:256" ht="18" customHeight="1" x14ac:dyDescent="0.2">
      <c r="F6" s="112" t="s">
        <v>50</v>
      </c>
      <c r="G6" s="113"/>
      <c r="H6" s="113"/>
      <c r="I6" s="113"/>
      <c r="J6" s="113"/>
      <c r="K6" s="113"/>
    </row>
    <row r="7" spans="1:256" ht="12" customHeight="1" x14ac:dyDescent="0.2">
      <c r="F7" s="1"/>
    </row>
    <row r="8" spans="1:256" ht="18" customHeight="1" x14ac:dyDescent="0.35">
      <c r="A8" s="163" t="s">
        <v>46</v>
      </c>
      <c r="B8" s="163"/>
      <c r="C8" s="163"/>
      <c r="D8" s="163"/>
      <c r="E8" s="163"/>
      <c r="F8" s="163"/>
      <c r="G8" s="2"/>
      <c r="H8" s="2"/>
      <c r="I8" s="2"/>
      <c r="J8" s="2"/>
      <c r="K8" s="2"/>
      <c r="L8" s="2"/>
      <c r="M8" s="2"/>
      <c r="N8" s="2"/>
      <c r="O8" s="2"/>
      <c r="P8" s="2"/>
      <c r="Q8" s="159"/>
      <c r="R8" s="159"/>
      <c r="S8" s="159"/>
      <c r="T8" s="159"/>
      <c r="U8" s="159"/>
      <c r="V8" s="159"/>
      <c r="W8" s="2"/>
      <c r="X8" s="2"/>
      <c r="Y8" s="2"/>
      <c r="Z8" s="2"/>
      <c r="AA8" s="2"/>
      <c r="AB8" s="2"/>
      <c r="AC8" s="2"/>
      <c r="AD8" s="2"/>
      <c r="AE8" s="2"/>
      <c r="AF8" s="2"/>
      <c r="AG8" s="159" t="s">
        <v>4</v>
      </c>
      <c r="AH8" s="159"/>
      <c r="AI8" s="159"/>
      <c r="AJ8" s="159"/>
      <c r="AK8" s="159"/>
      <c r="AL8" s="159"/>
      <c r="AM8" s="2"/>
      <c r="AN8" s="2"/>
      <c r="AO8" s="2"/>
      <c r="AP8" s="2"/>
      <c r="AQ8" s="2"/>
      <c r="AR8" s="2"/>
      <c r="AS8" s="2"/>
      <c r="AT8" s="2"/>
      <c r="AU8" s="2"/>
      <c r="AV8" s="2"/>
      <c r="AW8" s="159" t="s">
        <v>4</v>
      </c>
      <c r="AX8" s="159"/>
      <c r="AY8" s="159"/>
      <c r="AZ8" s="159"/>
      <c r="BA8" s="159"/>
      <c r="BB8" s="159"/>
      <c r="BC8" s="2"/>
      <c r="BD8" s="2"/>
      <c r="BE8" s="2"/>
      <c r="BF8" s="2"/>
      <c r="BG8" s="2"/>
      <c r="BH8" s="2"/>
      <c r="BI8" s="2"/>
      <c r="BJ8" s="2"/>
      <c r="BK8" s="2"/>
      <c r="BL8" s="2"/>
      <c r="BM8" s="159" t="s">
        <v>4</v>
      </c>
      <c r="BN8" s="159"/>
      <c r="BO8" s="159"/>
      <c r="BP8" s="159"/>
      <c r="BQ8" s="159"/>
      <c r="BR8" s="159"/>
      <c r="BS8" s="2"/>
      <c r="BT8" s="2"/>
      <c r="BU8" s="2"/>
      <c r="BV8" s="2"/>
      <c r="BW8" s="2"/>
      <c r="BX8" s="2"/>
      <c r="BY8" s="2"/>
      <c r="BZ8" s="2"/>
      <c r="CA8" s="2"/>
      <c r="CB8" s="2"/>
      <c r="CC8" s="159" t="s">
        <v>4</v>
      </c>
      <c r="CD8" s="159"/>
      <c r="CE8" s="159"/>
      <c r="CF8" s="159"/>
      <c r="CG8" s="159"/>
      <c r="CH8" s="159"/>
      <c r="CI8" s="2"/>
      <c r="CJ8" s="2"/>
      <c r="CK8" s="2"/>
      <c r="CL8" s="2"/>
      <c r="CM8" s="2"/>
      <c r="CN8" s="2"/>
      <c r="CO8" s="2"/>
      <c r="CP8" s="2"/>
      <c r="CQ8" s="2"/>
      <c r="CR8" s="2"/>
      <c r="CS8" s="159" t="s">
        <v>4</v>
      </c>
      <c r="CT8" s="159"/>
      <c r="CU8" s="159"/>
      <c r="CV8" s="159"/>
      <c r="CW8" s="159"/>
      <c r="CX8" s="159"/>
      <c r="CY8" s="2"/>
      <c r="CZ8" s="2"/>
      <c r="DA8" s="2"/>
      <c r="DB8" s="2"/>
      <c r="DC8" s="2"/>
      <c r="DD8" s="2"/>
      <c r="DE8" s="2"/>
      <c r="DF8" s="2"/>
      <c r="DG8" s="2"/>
      <c r="DH8" s="2"/>
      <c r="DI8" s="159" t="s">
        <v>4</v>
      </c>
      <c r="DJ8" s="159"/>
      <c r="DK8" s="159"/>
      <c r="DL8" s="159"/>
      <c r="DM8" s="159"/>
      <c r="DN8" s="159"/>
      <c r="DO8" s="2"/>
      <c r="DP8" s="2"/>
      <c r="DQ8" s="2"/>
      <c r="DR8" s="2"/>
      <c r="DS8" s="2"/>
      <c r="DT8" s="2"/>
      <c r="DU8" s="2"/>
      <c r="DV8" s="2"/>
      <c r="DW8" s="2"/>
      <c r="DX8" s="2"/>
      <c r="DY8" s="159" t="s">
        <v>4</v>
      </c>
      <c r="DZ8" s="159"/>
      <c r="EA8" s="159"/>
      <c r="EB8" s="159"/>
      <c r="EC8" s="159"/>
      <c r="ED8" s="159"/>
      <c r="EE8" s="2"/>
      <c r="EF8" s="2"/>
      <c r="EG8" s="2"/>
      <c r="EH8" s="2"/>
      <c r="EI8" s="2"/>
      <c r="EJ8" s="2"/>
      <c r="EK8" s="2"/>
      <c r="EL8" s="2"/>
      <c r="EM8" s="2"/>
      <c r="EN8" s="2"/>
      <c r="EO8" s="159" t="s">
        <v>4</v>
      </c>
      <c r="EP8" s="159"/>
      <c r="EQ8" s="159"/>
      <c r="ER8" s="159"/>
      <c r="ES8" s="159"/>
      <c r="ET8" s="159"/>
      <c r="EU8" s="2"/>
      <c r="EV8" s="2"/>
      <c r="EW8" s="2"/>
      <c r="EX8" s="2"/>
      <c r="EY8" s="2"/>
      <c r="EZ8" s="2"/>
      <c r="FA8" s="2"/>
      <c r="FB8" s="2"/>
      <c r="FC8" s="2"/>
      <c r="FD8" s="2"/>
      <c r="FE8" s="159" t="s">
        <v>4</v>
      </c>
      <c r="FF8" s="159"/>
      <c r="FG8" s="159"/>
      <c r="FH8" s="159"/>
      <c r="FI8" s="159"/>
      <c r="FJ8" s="159"/>
      <c r="FK8" s="2"/>
      <c r="FL8" s="2"/>
      <c r="FM8" s="2"/>
      <c r="FN8" s="2"/>
      <c r="FO8" s="2"/>
      <c r="FP8" s="2"/>
      <c r="FQ8" s="2"/>
      <c r="FR8" s="2"/>
      <c r="FS8" s="2"/>
      <c r="FT8" s="2"/>
      <c r="FU8" s="159" t="s">
        <v>4</v>
      </c>
      <c r="FV8" s="159"/>
      <c r="FW8" s="159"/>
      <c r="FX8" s="159"/>
      <c r="FY8" s="159"/>
      <c r="FZ8" s="159"/>
      <c r="GA8" s="2"/>
      <c r="GB8" s="2"/>
      <c r="GC8" s="2"/>
      <c r="GD8" s="2"/>
      <c r="GE8" s="2"/>
      <c r="GF8" s="2"/>
      <c r="GG8" s="2"/>
      <c r="GH8" s="2"/>
      <c r="GI8" s="2"/>
      <c r="GJ8" s="2"/>
      <c r="GK8" s="159" t="s">
        <v>4</v>
      </c>
      <c r="GL8" s="159"/>
      <c r="GM8" s="159"/>
      <c r="GN8" s="159"/>
      <c r="GO8" s="159"/>
      <c r="GP8" s="159"/>
      <c r="GQ8" s="2"/>
      <c r="GR8" s="2"/>
      <c r="GS8" s="2"/>
      <c r="GT8" s="2"/>
      <c r="GU8" s="2"/>
      <c r="GV8" s="2"/>
      <c r="GW8" s="2"/>
      <c r="GX8" s="2"/>
      <c r="GY8" s="2"/>
      <c r="GZ8" s="2"/>
      <c r="HA8" s="159" t="s">
        <v>4</v>
      </c>
      <c r="HB8" s="159"/>
      <c r="HC8" s="159"/>
      <c r="HD8" s="159"/>
      <c r="HE8" s="159"/>
      <c r="HF8" s="159"/>
      <c r="HG8" s="2"/>
      <c r="HH8" s="2"/>
      <c r="HI8" s="2"/>
      <c r="HJ8" s="2"/>
      <c r="HK8" s="2"/>
      <c r="HL8" s="2"/>
      <c r="HM8" s="2"/>
      <c r="HN8" s="2"/>
      <c r="HO8" s="2"/>
      <c r="HP8" s="2"/>
      <c r="HQ8" s="159" t="s">
        <v>4</v>
      </c>
      <c r="HR8" s="159"/>
      <c r="HS8" s="159"/>
      <c r="HT8" s="159"/>
      <c r="HU8" s="159"/>
      <c r="HV8" s="159"/>
      <c r="HW8" s="2"/>
      <c r="HX8" s="2"/>
      <c r="HY8" s="2"/>
      <c r="HZ8" s="2"/>
      <c r="IA8" s="2"/>
      <c r="IB8" s="2"/>
      <c r="IC8" s="2"/>
      <c r="ID8" s="2"/>
      <c r="IE8" s="2"/>
      <c r="IF8" s="2"/>
      <c r="IG8" s="159"/>
      <c r="IH8" s="159"/>
      <c r="II8" s="159"/>
      <c r="IJ8" s="159"/>
      <c r="IK8" s="159"/>
      <c r="IL8" s="159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18" customHeight="1" x14ac:dyDescent="0.25">
      <c r="A9" s="164" t="s">
        <v>53</v>
      </c>
      <c r="B9" s="164"/>
      <c r="C9" s="164"/>
      <c r="D9" s="164"/>
      <c r="E9" s="164"/>
      <c r="F9" s="164"/>
      <c r="G9" s="2"/>
      <c r="H9" s="2"/>
      <c r="I9" s="2"/>
      <c r="J9" s="2"/>
      <c r="K9" s="2"/>
      <c r="L9" s="2"/>
      <c r="M9" s="2"/>
      <c r="N9" s="2"/>
      <c r="O9" s="2"/>
      <c r="P9" s="2"/>
      <c r="Q9" s="159"/>
      <c r="R9" s="159"/>
      <c r="S9" s="159"/>
      <c r="T9" s="159"/>
      <c r="U9" s="159"/>
      <c r="V9" s="159"/>
      <c r="W9" s="2"/>
      <c r="X9" s="2"/>
      <c r="Y9" s="2"/>
      <c r="Z9" s="2"/>
      <c r="AA9" s="2"/>
      <c r="AB9" s="2"/>
      <c r="AC9" s="2"/>
      <c r="AD9" s="2"/>
      <c r="AE9" s="2"/>
      <c r="AF9" s="2"/>
      <c r="AG9" s="159" t="s">
        <v>5</v>
      </c>
      <c r="AH9" s="159"/>
      <c r="AI9" s="159"/>
      <c r="AJ9" s="159"/>
      <c r="AK9" s="159"/>
      <c r="AL9" s="159"/>
      <c r="AM9" s="2"/>
      <c r="AN9" s="2"/>
      <c r="AO9" s="2"/>
      <c r="AP9" s="2"/>
      <c r="AQ9" s="2"/>
      <c r="AR9" s="2"/>
      <c r="AS9" s="2"/>
      <c r="AT9" s="2"/>
      <c r="AU9" s="2"/>
      <c r="AV9" s="2"/>
      <c r="AW9" s="159" t="s">
        <v>5</v>
      </c>
      <c r="AX9" s="159"/>
      <c r="AY9" s="159"/>
      <c r="AZ9" s="159"/>
      <c r="BA9" s="159"/>
      <c r="BB9" s="159"/>
      <c r="BC9" s="2"/>
      <c r="BD9" s="2"/>
      <c r="BE9" s="2"/>
      <c r="BF9" s="2"/>
      <c r="BG9" s="2"/>
      <c r="BH9" s="2"/>
      <c r="BI9" s="2"/>
      <c r="BJ9" s="2"/>
      <c r="BK9" s="2"/>
      <c r="BL9" s="2"/>
      <c r="BM9" s="159" t="s">
        <v>5</v>
      </c>
      <c r="BN9" s="159"/>
      <c r="BO9" s="159"/>
      <c r="BP9" s="159"/>
      <c r="BQ9" s="159"/>
      <c r="BR9" s="159"/>
      <c r="BS9" s="2"/>
      <c r="BT9" s="2"/>
      <c r="BU9" s="2"/>
      <c r="BV9" s="2"/>
      <c r="BW9" s="2"/>
      <c r="BX9" s="2"/>
      <c r="BY9" s="2"/>
      <c r="BZ9" s="2"/>
      <c r="CA9" s="2"/>
      <c r="CB9" s="2"/>
      <c r="CC9" s="159" t="s">
        <v>5</v>
      </c>
      <c r="CD9" s="159"/>
      <c r="CE9" s="159"/>
      <c r="CF9" s="159"/>
      <c r="CG9" s="159"/>
      <c r="CH9" s="159"/>
      <c r="CI9" s="2"/>
      <c r="CJ9" s="2"/>
      <c r="CK9" s="2"/>
      <c r="CL9" s="2"/>
      <c r="CM9" s="2"/>
      <c r="CN9" s="2"/>
      <c r="CO9" s="2"/>
      <c r="CP9" s="2"/>
      <c r="CQ9" s="2"/>
      <c r="CR9" s="2"/>
      <c r="CS9" s="159" t="s">
        <v>5</v>
      </c>
      <c r="CT9" s="159"/>
      <c r="CU9" s="159"/>
      <c r="CV9" s="159"/>
      <c r="CW9" s="159"/>
      <c r="CX9" s="159"/>
      <c r="CY9" s="2"/>
      <c r="CZ9" s="2"/>
      <c r="DA9" s="2"/>
      <c r="DB9" s="2"/>
      <c r="DC9" s="2"/>
      <c r="DD9" s="2"/>
      <c r="DE9" s="2"/>
      <c r="DF9" s="2"/>
      <c r="DG9" s="2"/>
      <c r="DH9" s="2"/>
      <c r="DI9" s="159" t="s">
        <v>5</v>
      </c>
      <c r="DJ9" s="159"/>
      <c r="DK9" s="159"/>
      <c r="DL9" s="159"/>
      <c r="DM9" s="159"/>
      <c r="DN9" s="159"/>
      <c r="DO9" s="2"/>
      <c r="DP9" s="2"/>
      <c r="DQ9" s="2"/>
      <c r="DR9" s="2"/>
      <c r="DS9" s="2"/>
      <c r="DT9" s="2"/>
      <c r="DU9" s="2"/>
      <c r="DV9" s="2"/>
      <c r="DW9" s="2"/>
      <c r="DX9" s="2"/>
      <c r="DY9" s="159" t="s">
        <v>5</v>
      </c>
      <c r="DZ9" s="159"/>
      <c r="EA9" s="159"/>
      <c r="EB9" s="159"/>
      <c r="EC9" s="159"/>
      <c r="ED9" s="159"/>
      <c r="EE9" s="2"/>
      <c r="EF9" s="2"/>
      <c r="EG9" s="2"/>
      <c r="EH9" s="2"/>
      <c r="EI9" s="2"/>
      <c r="EJ9" s="2"/>
      <c r="EK9" s="2"/>
      <c r="EL9" s="2"/>
      <c r="EM9" s="2"/>
      <c r="EN9" s="2"/>
      <c r="EO9" s="159" t="s">
        <v>5</v>
      </c>
      <c r="EP9" s="159"/>
      <c r="EQ9" s="159"/>
      <c r="ER9" s="159"/>
      <c r="ES9" s="159"/>
      <c r="ET9" s="159"/>
      <c r="EU9" s="2"/>
      <c r="EV9" s="2"/>
      <c r="EW9" s="2"/>
      <c r="EX9" s="2"/>
      <c r="EY9" s="2"/>
      <c r="EZ9" s="2"/>
      <c r="FA9" s="2"/>
      <c r="FB9" s="2"/>
      <c r="FC9" s="2"/>
      <c r="FD9" s="2"/>
      <c r="FE9" s="159" t="s">
        <v>5</v>
      </c>
      <c r="FF9" s="159"/>
      <c r="FG9" s="159"/>
      <c r="FH9" s="159"/>
      <c r="FI9" s="159"/>
      <c r="FJ9" s="159"/>
      <c r="FK9" s="2"/>
      <c r="FL9" s="2"/>
      <c r="FM9" s="2"/>
      <c r="FN9" s="2"/>
      <c r="FO9" s="2"/>
      <c r="FP9" s="2"/>
      <c r="FQ9" s="2"/>
      <c r="FR9" s="2"/>
      <c r="FS9" s="2"/>
      <c r="FT9" s="2"/>
      <c r="FU9" s="159" t="s">
        <v>5</v>
      </c>
      <c r="FV9" s="159"/>
      <c r="FW9" s="159"/>
      <c r="FX9" s="159"/>
      <c r="FY9" s="159"/>
      <c r="FZ9" s="159"/>
      <c r="GA9" s="2"/>
      <c r="GB9" s="2"/>
      <c r="GC9" s="2"/>
      <c r="GD9" s="2"/>
      <c r="GE9" s="2"/>
      <c r="GF9" s="2"/>
      <c r="GG9" s="2"/>
      <c r="GH9" s="2"/>
      <c r="GI9" s="2"/>
      <c r="GJ9" s="2"/>
      <c r="GK9" s="159" t="s">
        <v>5</v>
      </c>
      <c r="GL9" s="159"/>
      <c r="GM9" s="159"/>
      <c r="GN9" s="159"/>
      <c r="GO9" s="159"/>
      <c r="GP9" s="159"/>
      <c r="GQ9" s="2"/>
      <c r="GR9" s="2"/>
      <c r="GS9" s="2"/>
      <c r="GT9" s="2"/>
      <c r="GU9" s="2"/>
      <c r="GV9" s="2"/>
      <c r="GW9" s="2"/>
      <c r="GX9" s="2"/>
      <c r="GY9" s="2"/>
      <c r="GZ9" s="2"/>
      <c r="HA9" s="159" t="s">
        <v>5</v>
      </c>
      <c r="HB9" s="159"/>
      <c r="HC9" s="159"/>
      <c r="HD9" s="159"/>
      <c r="HE9" s="159"/>
      <c r="HF9" s="159"/>
      <c r="HG9" s="2"/>
      <c r="HH9" s="2"/>
      <c r="HI9" s="2"/>
      <c r="HJ9" s="2"/>
      <c r="HK9" s="2"/>
      <c r="HL9" s="2"/>
      <c r="HM9" s="2"/>
      <c r="HN9" s="2"/>
      <c r="HO9" s="2"/>
      <c r="HP9" s="2"/>
      <c r="HQ9" s="159" t="s">
        <v>5</v>
      </c>
      <c r="HR9" s="159"/>
      <c r="HS9" s="159"/>
      <c r="HT9" s="159"/>
      <c r="HU9" s="159"/>
      <c r="HV9" s="159"/>
      <c r="HW9" s="2"/>
      <c r="HX9" s="2"/>
      <c r="HY9" s="2"/>
      <c r="HZ9" s="2"/>
      <c r="IA9" s="2"/>
      <c r="IB9" s="2"/>
      <c r="IC9" s="2"/>
      <c r="ID9" s="2"/>
      <c r="IE9" s="2"/>
      <c r="IF9" s="2"/>
      <c r="IG9" s="159"/>
      <c r="IH9" s="159"/>
      <c r="II9" s="159"/>
      <c r="IJ9" s="159"/>
      <c r="IK9" s="159"/>
      <c r="IL9" s="159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14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  <c r="BI10" s="165"/>
      <c r="BJ10" s="165"/>
      <c r="BK10" s="165"/>
      <c r="BL10" s="165"/>
      <c r="BM10" s="165"/>
      <c r="BN10" s="165"/>
      <c r="BO10" s="165"/>
      <c r="BP10" s="165"/>
      <c r="BQ10" s="165"/>
      <c r="BR10" s="165"/>
      <c r="BS10" s="165"/>
      <c r="BT10" s="165"/>
      <c r="BU10" s="165"/>
      <c r="BV10" s="165"/>
      <c r="BW10" s="165"/>
      <c r="BX10" s="165"/>
      <c r="BY10" s="165"/>
      <c r="BZ10" s="165"/>
      <c r="CA10" s="165"/>
      <c r="CB10" s="165"/>
      <c r="CC10" s="165"/>
      <c r="CD10" s="165"/>
      <c r="CE10" s="165"/>
      <c r="CF10" s="165"/>
      <c r="CG10" s="165"/>
      <c r="CH10" s="165"/>
      <c r="CI10" s="165"/>
      <c r="CJ10" s="165"/>
      <c r="CK10" s="165"/>
      <c r="CL10" s="165"/>
      <c r="CM10" s="165"/>
      <c r="CN10" s="165"/>
      <c r="CO10" s="165"/>
      <c r="CP10" s="165"/>
      <c r="CQ10" s="165"/>
      <c r="CR10" s="165"/>
      <c r="CS10" s="165"/>
      <c r="CT10" s="165"/>
      <c r="CU10" s="165"/>
      <c r="CV10" s="165"/>
      <c r="CW10" s="165"/>
      <c r="CX10" s="165"/>
      <c r="CY10" s="165"/>
      <c r="CZ10" s="165"/>
      <c r="DA10" s="165"/>
      <c r="DB10" s="165"/>
      <c r="DC10" s="165"/>
      <c r="DD10" s="165"/>
      <c r="DE10" s="165"/>
      <c r="DF10" s="165"/>
      <c r="DG10" s="165"/>
      <c r="DH10" s="165"/>
      <c r="DI10" s="165"/>
      <c r="DJ10" s="165"/>
      <c r="DK10" s="165"/>
      <c r="DL10" s="165"/>
      <c r="DM10" s="165"/>
      <c r="DN10" s="165"/>
      <c r="DO10" s="165"/>
      <c r="DP10" s="165"/>
      <c r="DQ10" s="165"/>
      <c r="DR10" s="165"/>
      <c r="DS10" s="165"/>
      <c r="DT10" s="165"/>
      <c r="DU10" s="165"/>
      <c r="DV10" s="165"/>
      <c r="DW10" s="165"/>
      <c r="DX10" s="165"/>
      <c r="DY10" s="165"/>
      <c r="DZ10" s="165"/>
      <c r="EA10" s="165"/>
      <c r="EB10" s="165"/>
      <c r="EC10" s="165"/>
      <c r="ED10" s="165"/>
      <c r="EE10" s="165"/>
      <c r="EF10" s="165"/>
      <c r="EG10" s="165"/>
      <c r="EH10" s="165"/>
      <c r="EI10" s="165"/>
      <c r="EJ10" s="165"/>
      <c r="EK10" s="165"/>
      <c r="EL10" s="165"/>
      <c r="EM10" s="165"/>
      <c r="EN10" s="165"/>
      <c r="EO10" s="165"/>
      <c r="EP10" s="165"/>
      <c r="EQ10" s="165"/>
      <c r="ER10" s="165"/>
      <c r="ES10" s="165"/>
      <c r="ET10" s="165"/>
      <c r="EU10" s="165"/>
      <c r="EV10" s="165"/>
      <c r="EW10" s="165"/>
      <c r="EX10" s="165"/>
      <c r="EY10" s="165"/>
      <c r="EZ10" s="165"/>
      <c r="FA10" s="165"/>
      <c r="FB10" s="165"/>
      <c r="FC10" s="165"/>
      <c r="FD10" s="165"/>
      <c r="FE10" s="165"/>
      <c r="FF10" s="165"/>
      <c r="FG10" s="165"/>
      <c r="FH10" s="165"/>
      <c r="FI10" s="165"/>
      <c r="FJ10" s="165"/>
      <c r="FK10" s="165"/>
      <c r="FL10" s="165"/>
      <c r="FM10" s="165"/>
      <c r="FN10" s="165"/>
      <c r="FO10" s="165"/>
      <c r="FP10" s="165"/>
      <c r="FQ10" s="165"/>
      <c r="FR10" s="165"/>
      <c r="FS10" s="165"/>
      <c r="FT10" s="165"/>
      <c r="FU10" s="165"/>
      <c r="FV10" s="165"/>
      <c r="FW10" s="165"/>
      <c r="FX10" s="165"/>
      <c r="FY10" s="165"/>
      <c r="FZ10" s="165"/>
      <c r="GA10" s="165"/>
      <c r="GB10" s="165"/>
      <c r="GC10" s="165"/>
      <c r="GD10" s="165"/>
      <c r="GE10" s="165"/>
      <c r="GF10" s="165"/>
      <c r="GG10" s="165"/>
      <c r="GH10" s="165"/>
      <c r="GI10" s="165"/>
      <c r="GJ10" s="165"/>
      <c r="GK10" s="165"/>
      <c r="GL10" s="165"/>
      <c r="GM10" s="165"/>
      <c r="GN10" s="165"/>
      <c r="GO10" s="165"/>
      <c r="GP10" s="165"/>
      <c r="GQ10" s="165"/>
      <c r="GR10" s="165"/>
      <c r="GS10" s="165"/>
      <c r="GT10" s="165"/>
      <c r="GU10" s="165"/>
      <c r="GV10" s="165"/>
      <c r="GW10" s="165"/>
      <c r="GX10" s="165"/>
      <c r="GY10" s="165"/>
      <c r="GZ10" s="165"/>
      <c r="HA10" s="165"/>
      <c r="HB10" s="165"/>
      <c r="HC10" s="165"/>
      <c r="HD10" s="165"/>
      <c r="HE10" s="165"/>
      <c r="HF10" s="165"/>
      <c r="HG10" s="165"/>
      <c r="HH10" s="165"/>
      <c r="HI10" s="165"/>
      <c r="HJ10" s="165"/>
      <c r="HK10" s="165"/>
      <c r="HL10" s="165"/>
      <c r="HM10" s="165"/>
      <c r="HN10" s="165"/>
      <c r="HO10" s="165"/>
      <c r="HP10" s="165"/>
      <c r="HQ10" s="165"/>
      <c r="HR10" s="165"/>
      <c r="HS10" s="165"/>
      <c r="HT10" s="165"/>
      <c r="HU10" s="165"/>
      <c r="HV10" s="165"/>
      <c r="HW10" s="165"/>
      <c r="HX10" s="165"/>
      <c r="HY10" s="165"/>
      <c r="HZ10" s="165"/>
      <c r="IA10" s="165"/>
      <c r="IB10" s="165"/>
      <c r="IC10" s="165"/>
      <c r="ID10" s="165"/>
      <c r="IE10" s="165"/>
      <c r="IF10" s="165"/>
      <c r="IG10" s="165"/>
      <c r="IH10" s="165"/>
      <c r="II10" s="165"/>
      <c r="IJ10" s="165"/>
      <c r="IK10" s="165"/>
      <c r="IL10" s="165"/>
      <c r="IM10" s="165"/>
      <c r="IN10" s="165"/>
      <c r="IO10" s="165"/>
      <c r="IP10" s="165"/>
      <c r="IQ10" s="165"/>
      <c r="IR10" s="165"/>
      <c r="IS10" s="165"/>
      <c r="IT10" s="165"/>
      <c r="IU10" s="165"/>
      <c r="IV10" s="165"/>
    </row>
    <row r="11" spans="1:256" ht="18.75" customHeight="1" x14ac:dyDescent="0.2">
      <c r="A11" s="166" t="s">
        <v>54</v>
      </c>
      <c r="B11" s="166"/>
      <c r="C11" s="166"/>
      <c r="D11" s="166"/>
      <c r="E11" s="166"/>
      <c r="F11" s="166"/>
      <c r="G11" s="4"/>
      <c r="H11" s="4"/>
      <c r="I11" s="4"/>
      <c r="J11" s="4"/>
      <c r="K11" s="4"/>
      <c r="L11" s="4"/>
      <c r="M11" s="4"/>
      <c r="N11" s="4"/>
      <c r="O11" s="4"/>
      <c r="Q11" s="167"/>
      <c r="R11" s="167"/>
      <c r="S11" s="167"/>
      <c r="T11" s="167"/>
      <c r="U11" s="167"/>
      <c r="V11" s="167"/>
      <c r="W11" s="4"/>
      <c r="X11" s="4"/>
      <c r="Y11" s="4"/>
      <c r="Z11" s="4"/>
      <c r="AA11" s="4"/>
      <c r="AB11" s="4"/>
      <c r="AC11" s="4"/>
      <c r="AD11" s="4"/>
      <c r="AE11" s="4"/>
      <c r="AG11" s="167" t="s">
        <v>6</v>
      </c>
      <c r="AH11" s="167"/>
      <c r="AI11" s="167"/>
      <c r="AJ11" s="167"/>
      <c r="AK11" s="167"/>
      <c r="AL11" s="167"/>
      <c r="AM11" s="4"/>
      <c r="AN11" s="4"/>
      <c r="AO11" s="4"/>
      <c r="AP11" s="4"/>
      <c r="AQ11" s="4"/>
      <c r="AR11" s="4"/>
      <c r="AS11" s="4"/>
      <c r="AT11" s="4"/>
      <c r="AU11" s="4"/>
      <c r="AW11" s="167" t="s">
        <v>6</v>
      </c>
      <c r="AX11" s="167"/>
      <c r="AY11" s="167"/>
      <c r="AZ11" s="167"/>
      <c r="BA11" s="167"/>
      <c r="BB11" s="167"/>
      <c r="BC11" s="4"/>
      <c r="BD11" s="4"/>
      <c r="BE11" s="4"/>
      <c r="BF11" s="4"/>
      <c r="BG11" s="4"/>
      <c r="BH11" s="4"/>
      <c r="BI11" s="4"/>
      <c r="BJ11" s="4"/>
      <c r="BK11" s="4"/>
      <c r="BM11" s="167" t="s">
        <v>6</v>
      </c>
      <c r="BN11" s="167"/>
      <c r="BO11" s="167"/>
      <c r="BP11" s="167"/>
      <c r="BQ11" s="167"/>
      <c r="BR11" s="167"/>
      <c r="BS11" s="4"/>
      <c r="BT11" s="4"/>
      <c r="BU11" s="4"/>
      <c r="BV11" s="4"/>
      <c r="BW11" s="4"/>
      <c r="BX11" s="4"/>
      <c r="BY11" s="4"/>
      <c r="BZ11" s="4"/>
      <c r="CA11" s="4"/>
      <c r="CC11" s="167" t="s">
        <v>6</v>
      </c>
      <c r="CD11" s="167"/>
      <c r="CE11" s="167"/>
      <c r="CF11" s="167"/>
      <c r="CG11" s="167"/>
      <c r="CH11" s="167"/>
      <c r="CI11" s="4"/>
      <c r="CJ11" s="4"/>
      <c r="CK11" s="4"/>
      <c r="CL11" s="4"/>
      <c r="CM11" s="4"/>
      <c r="CN11" s="4"/>
      <c r="CO11" s="4"/>
      <c r="CP11" s="4"/>
      <c r="CQ11" s="4"/>
      <c r="CS11" s="167" t="s">
        <v>6</v>
      </c>
      <c r="CT11" s="167"/>
      <c r="CU11" s="167"/>
      <c r="CV11" s="167"/>
      <c r="CW11" s="167"/>
      <c r="CX11" s="167"/>
      <c r="CY11" s="4"/>
      <c r="CZ11" s="4"/>
      <c r="DA11" s="4"/>
      <c r="DB11" s="4"/>
      <c r="DC11" s="4"/>
      <c r="DD11" s="4"/>
      <c r="DE11" s="4"/>
      <c r="DF11" s="4"/>
      <c r="DG11" s="4"/>
      <c r="DI11" s="167" t="s">
        <v>6</v>
      </c>
      <c r="DJ11" s="167"/>
      <c r="DK11" s="167"/>
      <c r="DL11" s="167"/>
      <c r="DM11" s="167"/>
      <c r="DN11" s="167"/>
      <c r="DO11" s="4"/>
      <c r="DP11" s="4"/>
      <c r="DQ11" s="4"/>
      <c r="DR11" s="4"/>
      <c r="DS11" s="4"/>
      <c r="DT11" s="4"/>
      <c r="DU11" s="4"/>
      <c r="DV11" s="4"/>
      <c r="DW11" s="4"/>
      <c r="DY11" s="167" t="s">
        <v>6</v>
      </c>
      <c r="DZ11" s="167"/>
      <c r="EA11" s="167"/>
      <c r="EB11" s="167"/>
      <c r="EC11" s="167"/>
      <c r="ED11" s="167"/>
      <c r="EE11" s="4"/>
      <c r="EF11" s="4"/>
      <c r="EG11" s="4"/>
      <c r="EH11" s="4"/>
      <c r="EI11" s="4"/>
      <c r="EJ11" s="4"/>
      <c r="EK11" s="4"/>
      <c r="EL11" s="4"/>
      <c r="EM11" s="4"/>
      <c r="EO11" s="167" t="s">
        <v>6</v>
      </c>
      <c r="EP11" s="167"/>
      <c r="EQ11" s="167"/>
      <c r="ER11" s="167"/>
      <c r="ES11" s="167"/>
      <c r="ET11" s="167"/>
      <c r="EU11" s="4"/>
      <c r="EV11" s="4"/>
      <c r="EW11" s="4"/>
      <c r="EX11" s="4"/>
      <c r="EY11" s="4"/>
      <c r="EZ11" s="4"/>
      <c r="FA11" s="4"/>
      <c r="FB11" s="4"/>
      <c r="FC11" s="4"/>
      <c r="FE11" s="167" t="s">
        <v>6</v>
      </c>
      <c r="FF11" s="167"/>
      <c r="FG11" s="167"/>
      <c r="FH11" s="167"/>
      <c r="FI11" s="167"/>
      <c r="FJ11" s="167"/>
      <c r="FK11" s="4"/>
      <c r="FL11" s="4"/>
      <c r="FM11" s="4"/>
      <c r="FN11" s="4"/>
      <c r="FO11" s="4"/>
      <c r="FP11" s="4"/>
      <c r="FQ11" s="4"/>
      <c r="FR11" s="4"/>
      <c r="FS11" s="4"/>
      <c r="FU11" s="167" t="s">
        <v>6</v>
      </c>
      <c r="FV11" s="167"/>
      <c r="FW11" s="167"/>
      <c r="FX11" s="167"/>
      <c r="FY11" s="167"/>
      <c r="FZ11" s="167"/>
      <c r="GA11" s="4"/>
      <c r="GB11" s="4"/>
      <c r="GC11" s="4"/>
      <c r="GD11" s="4"/>
      <c r="GE11" s="4"/>
      <c r="GF11" s="4"/>
      <c r="GG11" s="4"/>
      <c r="GH11" s="4"/>
      <c r="GI11" s="4"/>
      <c r="GK11" s="167" t="s">
        <v>6</v>
      </c>
      <c r="GL11" s="167"/>
      <c r="GM11" s="167"/>
      <c r="GN11" s="167"/>
      <c r="GO11" s="167"/>
      <c r="GP11" s="167"/>
      <c r="GQ11" s="4"/>
      <c r="GR11" s="4"/>
      <c r="GS11" s="4"/>
      <c r="GT11" s="4"/>
      <c r="GU11" s="4"/>
      <c r="GV11" s="4"/>
      <c r="GW11" s="4"/>
      <c r="GX11" s="4"/>
      <c r="GY11" s="4"/>
      <c r="HA11" s="167" t="s">
        <v>6</v>
      </c>
      <c r="HB11" s="167"/>
      <c r="HC11" s="167"/>
      <c r="HD11" s="167"/>
      <c r="HE11" s="167"/>
      <c r="HF11" s="167"/>
      <c r="HG11" s="4"/>
      <c r="HH11" s="4"/>
      <c r="HI11" s="4"/>
      <c r="HJ11" s="4"/>
      <c r="HK11" s="4"/>
      <c r="HL11" s="4"/>
      <c r="HM11" s="4"/>
      <c r="HN11" s="4"/>
      <c r="HO11" s="4"/>
      <c r="HQ11" s="167" t="s">
        <v>6</v>
      </c>
      <c r="HR11" s="167"/>
      <c r="HS11" s="167"/>
      <c r="HT11" s="167"/>
      <c r="HU11" s="167"/>
      <c r="HV11" s="167"/>
      <c r="HW11" s="4"/>
      <c r="HX11" s="4"/>
      <c r="HY11" s="4"/>
      <c r="HZ11" s="4"/>
      <c r="IA11" s="4"/>
      <c r="IB11" s="4"/>
      <c r="IC11" s="4"/>
      <c r="ID11" s="4"/>
      <c r="IE11" s="4"/>
      <c r="IG11" s="167"/>
      <c r="IH11" s="167"/>
      <c r="II11" s="167"/>
      <c r="IJ11" s="167"/>
      <c r="IK11" s="167"/>
      <c r="IL11" s="167"/>
      <c r="IM11" s="4"/>
      <c r="IN11" s="4"/>
      <c r="IO11" s="4"/>
      <c r="IP11" s="4"/>
      <c r="IQ11" s="4"/>
      <c r="IR11" s="4"/>
      <c r="IS11" s="4"/>
      <c r="IT11" s="4"/>
      <c r="IU11" s="4"/>
    </row>
    <row r="12" spans="1:256" ht="13.5" customHeight="1" x14ac:dyDescent="0.25">
      <c r="A12" s="78"/>
      <c r="B12" s="76"/>
      <c r="C12" s="77"/>
      <c r="E12" s="6"/>
      <c r="F12" s="6"/>
      <c r="G12" s="7"/>
      <c r="H12" s="7"/>
      <c r="I12" s="7"/>
      <c r="J12" s="7"/>
      <c r="K12" s="7"/>
      <c r="Q12" s="5"/>
      <c r="R12" s="7"/>
      <c r="S12" s="7"/>
      <c r="T12" s="7"/>
      <c r="U12" s="7"/>
      <c r="V12" s="7"/>
      <c r="W12" s="7"/>
      <c r="X12" s="7"/>
      <c r="Y12" s="7"/>
      <c r="Z12" s="7"/>
      <c r="AA12" s="7"/>
      <c r="AG12" s="5" t="s">
        <v>7</v>
      </c>
      <c r="AH12" s="7"/>
      <c r="AI12" s="7"/>
      <c r="AJ12" s="7"/>
      <c r="AK12" s="7"/>
      <c r="AL12" s="7"/>
      <c r="AM12" s="7"/>
      <c r="AN12" s="7"/>
      <c r="AO12" s="7"/>
      <c r="AP12" s="7"/>
      <c r="AQ12" s="7"/>
      <c r="AW12" s="5" t="s">
        <v>7</v>
      </c>
      <c r="AX12" s="7"/>
      <c r="AY12" s="7"/>
      <c r="AZ12" s="7"/>
      <c r="BA12" s="7"/>
      <c r="BB12" s="7"/>
      <c r="BC12" s="7"/>
      <c r="BD12" s="7"/>
      <c r="BE12" s="7"/>
      <c r="BF12" s="7"/>
      <c r="BG12" s="7"/>
      <c r="BM12" s="5" t="s">
        <v>7</v>
      </c>
      <c r="BN12" s="7"/>
      <c r="BO12" s="7"/>
      <c r="BP12" s="7"/>
      <c r="BQ12" s="7"/>
      <c r="BR12" s="7"/>
      <c r="BS12" s="7"/>
      <c r="BT12" s="7"/>
      <c r="BU12" s="7"/>
      <c r="BV12" s="7"/>
      <c r="BW12" s="7"/>
      <c r="CC12" s="5" t="s">
        <v>7</v>
      </c>
      <c r="CD12" s="7"/>
      <c r="CE12" s="7"/>
      <c r="CF12" s="7"/>
      <c r="CG12" s="7"/>
      <c r="CH12" s="7"/>
      <c r="CI12" s="7"/>
      <c r="CJ12" s="7"/>
      <c r="CK12" s="7"/>
      <c r="CL12" s="7"/>
      <c r="CM12" s="7"/>
      <c r="CS12" s="5" t="s">
        <v>7</v>
      </c>
      <c r="CT12" s="7"/>
      <c r="CU12" s="7"/>
      <c r="CV12" s="7"/>
      <c r="CW12" s="7"/>
      <c r="CX12" s="7"/>
      <c r="CY12" s="7"/>
      <c r="CZ12" s="7"/>
      <c r="DA12" s="7"/>
      <c r="DB12" s="7"/>
      <c r="DC12" s="7"/>
      <c r="DI12" s="5" t="s">
        <v>7</v>
      </c>
      <c r="DJ12" s="7"/>
      <c r="DK12" s="7"/>
      <c r="DL12" s="7"/>
      <c r="DM12" s="7"/>
      <c r="DN12" s="7"/>
      <c r="DO12" s="7"/>
      <c r="DP12" s="7"/>
      <c r="DQ12" s="7"/>
      <c r="DR12" s="7"/>
      <c r="DS12" s="7"/>
      <c r="DY12" s="5" t="s">
        <v>7</v>
      </c>
      <c r="DZ12" s="7"/>
      <c r="EA12" s="7"/>
      <c r="EB12" s="7"/>
      <c r="EC12" s="7"/>
      <c r="ED12" s="7"/>
      <c r="EE12" s="7"/>
      <c r="EF12" s="7"/>
      <c r="EG12" s="7"/>
      <c r="EH12" s="7"/>
      <c r="EI12" s="7"/>
      <c r="EO12" s="5" t="s">
        <v>7</v>
      </c>
      <c r="EP12" s="7"/>
      <c r="EQ12" s="7"/>
      <c r="ER12" s="7"/>
      <c r="ES12" s="7"/>
      <c r="ET12" s="7"/>
      <c r="EU12" s="7"/>
      <c r="EV12" s="7"/>
      <c r="EW12" s="7"/>
      <c r="EX12" s="7"/>
      <c r="EY12" s="7"/>
      <c r="FE12" s="5" t="s">
        <v>7</v>
      </c>
      <c r="FF12" s="7"/>
      <c r="FG12" s="7"/>
      <c r="FH12" s="7"/>
      <c r="FI12" s="7"/>
      <c r="FJ12" s="7"/>
      <c r="FK12" s="7"/>
      <c r="FL12" s="7"/>
      <c r="FM12" s="7"/>
      <c r="FN12" s="7"/>
      <c r="FO12" s="7"/>
      <c r="FU12" s="5" t="s">
        <v>7</v>
      </c>
      <c r="FV12" s="7"/>
      <c r="FW12" s="7"/>
      <c r="FX12" s="7"/>
      <c r="FY12" s="7"/>
      <c r="FZ12" s="7"/>
      <c r="GA12" s="7"/>
      <c r="GB12" s="7"/>
      <c r="GC12" s="7"/>
      <c r="GD12" s="7"/>
      <c r="GE12" s="7"/>
      <c r="GK12" s="5" t="s">
        <v>7</v>
      </c>
      <c r="GL12" s="7"/>
      <c r="GM12" s="7"/>
      <c r="GN12" s="7"/>
      <c r="GO12" s="7"/>
      <c r="GP12" s="7"/>
      <c r="GQ12" s="7"/>
      <c r="GR12" s="7"/>
      <c r="GS12" s="7"/>
      <c r="GT12" s="7"/>
      <c r="GU12" s="7"/>
      <c r="HA12" s="5" t="s">
        <v>7</v>
      </c>
      <c r="HB12" s="7"/>
      <c r="HC12" s="7"/>
      <c r="HD12" s="7"/>
      <c r="HE12" s="7"/>
      <c r="HF12" s="7"/>
      <c r="HG12" s="7"/>
      <c r="HH12" s="7"/>
      <c r="HI12" s="7"/>
      <c r="HJ12" s="7"/>
      <c r="HK12" s="7"/>
      <c r="HQ12" s="5" t="s">
        <v>7</v>
      </c>
      <c r="HR12" s="7"/>
      <c r="HS12" s="7"/>
      <c r="HT12" s="7"/>
      <c r="HU12" s="7"/>
      <c r="HV12" s="7"/>
      <c r="HW12" s="7"/>
      <c r="HX12" s="7"/>
      <c r="HY12" s="7"/>
      <c r="HZ12" s="7"/>
      <c r="IA12" s="7"/>
      <c r="IG12" s="5"/>
      <c r="IH12" s="7"/>
      <c r="II12" s="7"/>
      <c r="IJ12" s="7"/>
      <c r="IK12" s="7"/>
      <c r="IL12" s="7"/>
      <c r="IM12" s="7"/>
      <c r="IN12" s="7"/>
      <c r="IO12" s="7"/>
      <c r="IP12" s="7"/>
      <c r="IQ12" s="7"/>
    </row>
    <row r="13" spans="1:256" s="9" customFormat="1" ht="18.75" customHeight="1" thickBot="1" x14ac:dyDescent="0.25">
      <c r="A13" s="170" t="s">
        <v>49</v>
      </c>
      <c r="B13" s="170"/>
      <c r="C13" s="170"/>
      <c r="D13" s="114"/>
      <c r="E13" s="114"/>
      <c r="F13" s="114"/>
      <c r="H13" s="10"/>
      <c r="I13" s="11"/>
      <c r="J13" s="11"/>
      <c r="K13" s="11"/>
      <c r="L13" s="12"/>
      <c r="N13" s="12"/>
    </row>
    <row r="14" spans="1:256" s="9" customFormat="1" ht="33" customHeight="1" thickBot="1" x14ac:dyDescent="0.3">
      <c r="A14" s="171" t="str">
        <f>CONCATENATE("1. Установление границ землепользования ",C14," км")</f>
        <v>1. Установление границ землепользования 7,75 км</v>
      </c>
      <c r="B14" s="172"/>
      <c r="C14" s="135">
        <v>7.75</v>
      </c>
      <c r="D14" s="110" t="s">
        <v>8</v>
      </c>
      <c r="E14" s="93" t="s">
        <v>9</v>
      </c>
      <c r="F14" s="94"/>
      <c r="H14" s="10"/>
      <c r="I14" s="11"/>
      <c r="J14" s="11"/>
      <c r="K14" s="11"/>
      <c r="L14" s="12"/>
      <c r="N14" s="12"/>
    </row>
    <row r="15" spans="1:256" s="9" customFormat="1" ht="17.25" customHeight="1" x14ac:dyDescent="0.3">
      <c r="A15" s="88" t="s">
        <v>10</v>
      </c>
      <c r="B15" s="89" t="s">
        <v>11</v>
      </c>
      <c r="C15" s="90" t="str">
        <f>IF(A16=1,"1183",IF(A16=2,"1218",IF(A16=3,"1229",IF(A16=4,"1252","1275"))))</f>
        <v>1218</v>
      </c>
      <c r="D15" s="83" t="s">
        <v>12</v>
      </c>
      <c r="E15" s="91"/>
      <c r="F15" s="92"/>
      <c r="H15" s="10"/>
      <c r="I15" s="11"/>
      <c r="J15" s="11"/>
      <c r="K15" s="11"/>
      <c r="L15" s="12"/>
      <c r="N15" s="12"/>
    </row>
    <row r="16" spans="1:256" s="9" customFormat="1" ht="16.5" customHeight="1" x14ac:dyDescent="0.25">
      <c r="A16" s="17">
        <v>2</v>
      </c>
      <c r="B16" s="13" t="s">
        <v>13</v>
      </c>
      <c r="C16" s="14" t="str">
        <f>IF(A16=1,"161",IF(A16=2,"195",IF(A16=3,"241",IF(A16=4,"276","333"))))</f>
        <v>195</v>
      </c>
      <c r="D16" s="168" t="s">
        <v>14</v>
      </c>
      <c r="E16" s="169"/>
      <c r="F16" s="16"/>
      <c r="H16" s="10"/>
      <c r="I16" s="11"/>
      <c r="J16" s="11"/>
      <c r="K16" s="11"/>
      <c r="L16" s="12"/>
      <c r="N16" s="12"/>
    </row>
    <row r="17" spans="1:14" s="9" customFormat="1" ht="13.5" customHeight="1" x14ac:dyDescent="0.25">
      <c r="A17" s="18" t="s">
        <v>47</v>
      </c>
      <c r="B17" s="13" t="s">
        <v>15</v>
      </c>
      <c r="C17" s="19">
        <f>SUM(1,0.08*(E17-3))</f>
        <v>1.56</v>
      </c>
      <c r="D17" s="15" t="s">
        <v>16</v>
      </c>
      <c r="E17" s="20">
        <v>10</v>
      </c>
      <c r="F17" s="16"/>
      <c r="H17" s="10"/>
      <c r="I17" s="11"/>
      <c r="J17" s="11"/>
      <c r="K17" s="11"/>
      <c r="L17" s="12"/>
      <c r="N17" s="12"/>
    </row>
    <row r="18" spans="1:14" s="9" customFormat="1" ht="14.25" customHeight="1" x14ac:dyDescent="0.25">
      <c r="A18" s="18" t="s">
        <v>44</v>
      </c>
      <c r="B18" s="13" t="s">
        <v>17</v>
      </c>
      <c r="C18" s="75">
        <f>SUM(1,-0.06*(15-E18))</f>
        <v>0.56499999999999995</v>
      </c>
      <c r="D18" s="15" t="s">
        <v>18</v>
      </c>
      <c r="E18" s="134">
        <f>C14</f>
        <v>7.75</v>
      </c>
      <c r="F18" s="16"/>
      <c r="H18" s="10"/>
      <c r="I18" s="11"/>
      <c r="J18" s="11"/>
      <c r="K18" s="11"/>
      <c r="L18" s="12"/>
      <c r="N18" s="12"/>
    </row>
    <row r="19" spans="1:14" ht="13.5" customHeight="1" x14ac:dyDescent="0.25">
      <c r="A19" s="18" t="s">
        <v>20</v>
      </c>
      <c r="B19" s="13" t="s">
        <v>15</v>
      </c>
      <c r="C19" s="19">
        <f>SUM(1,0.1*(E19-1))</f>
        <v>1.4</v>
      </c>
      <c r="D19" s="15" t="s">
        <v>21</v>
      </c>
      <c r="E19" s="21">
        <v>5</v>
      </c>
      <c r="F19" s="16"/>
      <c r="G19" s="7"/>
      <c r="H19" s="7"/>
      <c r="I19" s="7"/>
      <c r="J19" s="7"/>
      <c r="K19" s="7"/>
    </row>
    <row r="20" spans="1:14" s="9" customFormat="1" ht="15" customHeight="1" x14ac:dyDescent="0.25">
      <c r="A20" s="18" t="s">
        <v>22</v>
      </c>
      <c r="B20" s="13" t="s">
        <v>23</v>
      </c>
      <c r="C20" s="13">
        <v>2.2200000000000002</v>
      </c>
      <c r="D20" s="15" t="s">
        <v>24</v>
      </c>
      <c r="E20" s="13"/>
      <c r="F20" s="16"/>
      <c r="H20" s="10"/>
      <c r="I20" s="11"/>
      <c r="J20" s="11"/>
      <c r="K20" s="11"/>
      <c r="L20" s="12"/>
      <c r="N20" s="12"/>
    </row>
    <row r="21" spans="1:14" s="9" customFormat="1" ht="15" customHeight="1" x14ac:dyDescent="0.25">
      <c r="A21" s="22">
        <v>1.69</v>
      </c>
      <c r="B21" s="23" t="s">
        <v>25</v>
      </c>
      <c r="C21" s="24">
        <f>ROUND(SUM(1,A22*(A21-1)),4)</f>
        <v>1.4347000000000001</v>
      </c>
      <c r="D21" s="25" t="s">
        <v>26</v>
      </c>
      <c r="E21" s="26"/>
      <c r="F21" s="8"/>
      <c r="H21" s="10"/>
      <c r="I21" s="11"/>
      <c r="J21" s="11"/>
      <c r="K21" s="11"/>
      <c r="L21" s="12"/>
      <c r="N21" s="12"/>
    </row>
    <row r="22" spans="1:14" s="9" customFormat="1" ht="15" customHeight="1" x14ac:dyDescent="0.25">
      <c r="A22" s="27">
        <v>0.63</v>
      </c>
      <c r="B22" s="23" t="s">
        <v>27</v>
      </c>
      <c r="C22" s="28"/>
      <c r="D22" s="28"/>
      <c r="E22" s="26"/>
      <c r="F22" s="8"/>
      <c r="H22" s="10"/>
      <c r="I22" s="11"/>
      <c r="J22" s="11"/>
      <c r="K22" s="11"/>
      <c r="L22" s="12"/>
      <c r="N22" s="12"/>
    </row>
    <row r="23" spans="1:14" s="9" customFormat="1" ht="15" customHeight="1" x14ac:dyDescent="0.25">
      <c r="A23" s="29" t="s">
        <v>28</v>
      </c>
      <c r="B23" s="30"/>
      <c r="C23" s="31"/>
      <c r="D23" s="32"/>
      <c r="E23" s="26"/>
      <c r="F23" s="33">
        <f>ROUND((C15*C18)+(C16*C14*C17*C19),2)</f>
        <v>3988.74</v>
      </c>
      <c r="H23" s="10"/>
      <c r="I23" s="11"/>
      <c r="J23" s="11"/>
      <c r="K23" s="11"/>
      <c r="L23" s="12"/>
      <c r="N23" s="12"/>
    </row>
    <row r="24" spans="1:14" ht="18.75" customHeight="1" thickBot="1" x14ac:dyDescent="0.35">
      <c r="A24" s="79" t="str">
        <f>CONCATENATE("C=","(",C15,"*",C18,"+",C16,"*",C14,"*",C17,"*",C19,")","*",C20,"*",C21,)</f>
        <v>C=(1218*0,565+195*7,75*1,56*1,4)*2,22*1,4347</v>
      </c>
      <c r="B24" s="80"/>
      <c r="C24" s="80"/>
      <c r="D24" s="80"/>
      <c r="E24" s="80"/>
      <c r="F24" s="81">
        <f>ROUND(PRODUCT(F23,C20,C21),2)</f>
        <v>12704.27</v>
      </c>
      <c r="G24" s="7"/>
      <c r="H24" s="7"/>
      <c r="I24" s="11"/>
      <c r="J24" s="11"/>
      <c r="K24" s="11"/>
      <c r="L24" s="12"/>
      <c r="N24" s="12"/>
    </row>
    <row r="25" spans="1:14" ht="35.25" customHeight="1" thickBot="1" x14ac:dyDescent="0.3">
      <c r="A25" s="84" t="s">
        <v>55</v>
      </c>
      <c r="B25" s="85"/>
      <c r="C25" s="136">
        <v>0.36499999999999999</v>
      </c>
      <c r="D25" s="115" t="s">
        <v>29</v>
      </c>
      <c r="E25" s="86" t="s">
        <v>9</v>
      </c>
      <c r="F25" s="87"/>
      <c r="G25" s="7"/>
      <c r="H25" s="7"/>
      <c r="I25" s="11"/>
      <c r="J25" s="11"/>
      <c r="K25" s="11"/>
      <c r="L25" s="12"/>
      <c r="N25" s="12"/>
    </row>
    <row r="26" spans="1:14" ht="15.75" customHeight="1" x14ac:dyDescent="0.25">
      <c r="A26" s="116"/>
      <c r="B26" s="23" t="s">
        <v>11</v>
      </c>
      <c r="C26" s="23">
        <v>56</v>
      </c>
      <c r="D26" s="83" t="s">
        <v>12</v>
      </c>
      <c r="E26" s="28"/>
      <c r="F26" s="34"/>
      <c r="G26" s="7"/>
      <c r="H26" s="7"/>
      <c r="I26" s="11"/>
      <c r="J26" s="11"/>
      <c r="K26" s="11"/>
      <c r="L26" s="12"/>
      <c r="N26" s="12"/>
    </row>
    <row r="27" spans="1:14" s="9" customFormat="1" ht="14.25" customHeight="1" x14ac:dyDescent="0.25">
      <c r="A27" s="117"/>
      <c r="B27" s="30" t="s">
        <v>13</v>
      </c>
      <c r="C27" s="23">
        <v>34</v>
      </c>
      <c r="D27" s="15" t="s">
        <v>30</v>
      </c>
      <c r="E27" s="28"/>
      <c r="F27" s="34"/>
      <c r="H27" s="10"/>
      <c r="I27" s="11"/>
      <c r="J27" s="11"/>
      <c r="K27" s="11"/>
      <c r="L27" s="12"/>
      <c r="N27" s="12"/>
    </row>
    <row r="28" spans="1:14" s="9" customFormat="1" ht="14.25" customHeight="1" x14ac:dyDescent="0.25">
      <c r="A28" s="35" t="s">
        <v>31</v>
      </c>
      <c r="B28" s="23" t="s">
        <v>17</v>
      </c>
      <c r="C28" s="36">
        <f>ROUND(SUM(1,-0.9*(1-E28)),2)</f>
        <v>0.43</v>
      </c>
      <c r="D28" s="23" t="s">
        <v>18</v>
      </c>
      <c r="E28" s="137">
        <f>C25</f>
        <v>0.36499999999999999</v>
      </c>
      <c r="F28" s="34"/>
      <c r="H28" s="10"/>
      <c r="I28" s="11"/>
      <c r="J28" s="11"/>
      <c r="K28" s="11"/>
      <c r="L28" s="12"/>
      <c r="N28" s="12"/>
    </row>
    <row r="29" spans="1:14" ht="15.75" customHeight="1" x14ac:dyDescent="0.25">
      <c r="A29" s="35" t="s">
        <v>32</v>
      </c>
      <c r="B29" s="37" t="s">
        <v>15</v>
      </c>
      <c r="C29" s="38">
        <f>ROUND(SUM(1,-0.7*(1-E29)),2)</f>
        <v>0.56000000000000005</v>
      </c>
      <c r="D29" s="23" t="s">
        <v>33</v>
      </c>
      <c r="E29" s="137">
        <f>E28</f>
        <v>0.36499999999999999</v>
      </c>
      <c r="F29" s="34"/>
      <c r="G29" s="7"/>
      <c r="H29" s="7"/>
      <c r="I29" s="11"/>
      <c r="J29" s="11"/>
      <c r="K29" s="11"/>
      <c r="L29" s="12"/>
      <c r="N29" s="12"/>
    </row>
    <row r="30" spans="1:14" ht="15.75" customHeight="1" x14ac:dyDescent="0.25">
      <c r="A30" s="40" t="s">
        <v>43</v>
      </c>
      <c r="B30" s="41" t="s">
        <v>23</v>
      </c>
      <c r="C30" s="23">
        <v>1.99</v>
      </c>
      <c r="D30" s="39" t="s">
        <v>24</v>
      </c>
      <c r="E30" s="41"/>
      <c r="F30" s="34"/>
      <c r="G30" s="7"/>
      <c r="H30" s="7"/>
      <c r="I30" s="11"/>
      <c r="J30" s="11"/>
      <c r="K30" s="11"/>
      <c r="L30" s="12"/>
      <c r="N30" s="12"/>
    </row>
    <row r="31" spans="1:14" ht="15.75" customHeight="1" x14ac:dyDescent="0.25">
      <c r="A31" s="29" t="s">
        <v>60</v>
      </c>
      <c r="B31" s="42"/>
      <c r="C31" s="28"/>
      <c r="D31" s="28"/>
      <c r="E31" s="28"/>
      <c r="F31" s="33">
        <f>(C26*C28)+(C27*C25*C29)</f>
        <v>31.029599999999999</v>
      </c>
      <c r="G31" s="7"/>
      <c r="H31" s="7"/>
      <c r="I31" s="11"/>
      <c r="J31" s="11"/>
      <c r="K31" s="11"/>
      <c r="L31" s="12"/>
      <c r="N31" s="12"/>
    </row>
    <row r="32" spans="1:14" ht="18.75" customHeight="1" thickBot="1" x14ac:dyDescent="0.35">
      <c r="A32" s="79" t="str">
        <f>CONCATENATE("C=","(",C26,"*",C28,"+",C27,"*",C29,")","*",C30,)</f>
        <v>C=(56*0,43+34*0,56)*1,99</v>
      </c>
      <c r="B32" s="95"/>
      <c r="C32" s="95"/>
      <c r="D32" s="95"/>
      <c r="E32" s="96"/>
      <c r="F32" s="97">
        <f>ROUND(PRODUCT(F31,C30,),2)</f>
        <v>61.75</v>
      </c>
      <c r="G32" s="7"/>
      <c r="H32" s="61"/>
      <c r="I32" s="62"/>
      <c r="J32" s="62"/>
      <c r="K32" s="62"/>
      <c r="L32" s="63"/>
      <c r="M32" s="64"/>
      <c r="N32" s="63"/>
    </row>
    <row r="33" spans="1:19" ht="34.5" customHeight="1" thickBot="1" x14ac:dyDescent="0.3">
      <c r="A33" s="84" t="s">
        <v>57</v>
      </c>
      <c r="B33" s="100"/>
      <c r="C33" s="135">
        <f>C14</f>
        <v>7.75</v>
      </c>
      <c r="D33" s="115" t="s">
        <v>34</v>
      </c>
      <c r="E33" s="86" t="s">
        <v>9</v>
      </c>
      <c r="F33" s="101"/>
      <c r="G33" s="7"/>
      <c r="H33" s="61"/>
      <c r="I33" s="62"/>
      <c r="J33" s="62"/>
      <c r="K33" s="62"/>
      <c r="L33" s="63"/>
      <c r="M33" s="64"/>
      <c r="N33" s="63"/>
    </row>
    <row r="34" spans="1:19" ht="15.75" customHeight="1" x14ac:dyDescent="0.25">
      <c r="A34" s="118"/>
      <c r="B34" s="41" t="s">
        <v>11</v>
      </c>
      <c r="C34" s="41">
        <v>882</v>
      </c>
      <c r="D34" s="83" t="s">
        <v>12</v>
      </c>
      <c r="E34" s="98"/>
      <c r="F34" s="99"/>
      <c r="G34" s="7"/>
      <c r="H34" s="7"/>
      <c r="I34" s="7"/>
      <c r="J34" s="7"/>
      <c r="K34" s="7"/>
    </row>
    <row r="35" spans="1:19" ht="12.75" customHeight="1" x14ac:dyDescent="0.25">
      <c r="A35" s="119"/>
      <c r="B35" s="30" t="s">
        <v>13</v>
      </c>
      <c r="C35" s="30">
        <v>11</v>
      </c>
      <c r="D35" s="15" t="s">
        <v>14</v>
      </c>
      <c r="E35" s="43"/>
      <c r="F35" s="44"/>
      <c r="G35" s="7"/>
      <c r="H35" s="7"/>
      <c r="I35" s="66"/>
      <c r="J35" s="66"/>
      <c r="K35" s="66"/>
      <c r="L35" s="66"/>
      <c r="M35" s="66"/>
      <c r="N35" s="66"/>
      <c r="O35" s="66"/>
    </row>
    <row r="36" spans="1:19" ht="17.25" customHeight="1" x14ac:dyDescent="0.25">
      <c r="A36" s="45" t="s">
        <v>35</v>
      </c>
      <c r="B36" s="30" t="s">
        <v>36</v>
      </c>
      <c r="C36" s="46">
        <v>1</v>
      </c>
      <c r="D36" s="30" t="s">
        <v>16</v>
      </c>
      <c r="E36" s="43"/>
      <c r="F36" s="44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</row>
    <row r="37" spans="1:19" s="9" customFormat="1" ht="14.25" customHeight="1" x14ac:dyDescent="0.25">
      <c r="A37" s="47" t="s">
        <v>63</v>
      </c>
      <c r="B37" s="30" t="s">
        <v>17</v>
      </c>
      <c r="C37" s="48">
        <f>ROUND(SUM(1,-0.02*(40-E37)),2)</f>
        <v>0.36</v>
      </c>
      <c r="D37" s="30" t="s">
        <v>18</v>
      </c>
      <c r="E37" s="133">
        <f>C33</f>
        <v>7.75</v>
      </c>
      <c r="F37" s="44"/>
      <c r="H37" s="10"/>
      <c r="I37" s="11"/>
      <c r="J37" s="11"/>
      <c r="K37" s="11"/>
      <c r="L37" s="12"/>
      <c r="N37" s="12"/>
    </row>
    <row r="38" spans="1:19" ht="15.75" customHeight="1" x14ac:dyDescent="0.25">
      <c r="A38" s="18" t="s">
        <v>64</v>
      </c>
      <c r="B38" s="30" t="s">
        <v>15</v>
      </c>
      <c r="C38" s="49">
        <f>ROUND(SUM(1,0.05*(E38-1)),2)</f>
        <v>1.45</v>
      </c>
      <c r="D38" s="30" t="s">
        <v>19</v>
      </c>
      <c r="E38" s="20">
        <v>10</v>
      </c>
      <c r="F38" s="44"/>
      <c r="G38" s="7"/>
      <c r="H38" s="7"/>
      <c r="I38" s="7"/>
      <c r="J38" s="7"/>
      <c r="K38" s="7"/>
    </row>
    <row r="39" spans="1:19" ht="15.75" customHeight="1" x14ac:dyDescent="0.25">
      <c r="A39" s="18" t="s">
        <v>20</v>
      </c>
      <c r="B39" s="30" t="s">
        <v>15</v>
      </c>
      <c r="C39" s="49">
        <f>ROUND(SUM(1,0.1*(E39-1)),2)</f>
        <v>1.4</v>
      </c>
      <c r="D39" s="30" t="s">
        <v>21</v>
      </c>
      <c r="E39" s="20">
        <v>5</v>
      </c>
      <c r="F39" s="50"/>
      <c r="G39" s="7"/>
      <c r="H39" s="7"/>
      <c r="I39" s="7"/>
      <c r="J39" s="7"/>
      <c r="K39" s="7"/>
    </row>
    <row r="40" spans="1:19" ht="15.75" x14ac:dyDescent="0.25">
      <c r="A40" s="18" t="s">
        <v>22</v>
      </c>
      <c r="B40" s="13" t="s">
        <v>23</v>
      </c>
      <c r="C40" s="13">
        <v>2.2200000000000002</v>
      </c>
      <c r="D40" s="15" t="s">
        <v>24</v>
      </c>
      <c r="E40" s="13"/>
      <c r="F40" s="16"/>
      <c r="G40" s="7"/>
      <c r="H40" s="7"/>
      <c r="I40" s="7"/>
      <c r="J40" s="7"/>
      <c r="K40" s="7"/>
    </row>
    <row r="41" spans="1:19" ht="15.75" x14ac:dyDescent="0.25">
      <c r="A41" s="51">
        <v>1.69</v>
      </c>
      <c r="B41" s="30" t="s">
        <v>25</v>
      </c>
      <c r="C41" s="38">
        <f>ROUND(SUM(1,A42*(A41-1)),2)</f>
        <v>1.37</v>
      </c>
      <c r="D41" s="52" t="s">
        <v>26</v>
      </c>
      <c r="E41" s="26"/>
      <c r="F41" s="53"/>
      <c r="G41" s="7"/>
      <c r="H41" s="7"/>
      <c r="I41" s="7"/>
      <c r="J41" s="7"/>
      <c r="K41" s="7"/>
    </row>
    <row r="42" spans="1:19" ht="15.75" customHeight="1" x14ac:dyDescent="0.3">
      <c r="A42" s="54">
        <v>0.53</v>
      </c>
      <c r="B42" s="30" t="s">
        <v>27</v>
      </c>
      <c r="C42" s="43"/>
      <c r="D42" s="43"/>
      <c r="E42" s="43"/>
      <c r="F42" s="44"/>
      <c r="G42" s="7"/>
      <c r="H42" s="70"/>
      <c r="I42" s="70"/>
      <c r="J42" s="7"/>
      <c r="K42" s="7"/>
    </row>
    <row r="43" spans="1:19" ht="17.25" customHeight="1" x14ac:dyDescent="0.25">
      <c r="A43" s="55" t="s">
        <v>28</v>
      </c>
      <c r="B43" s="56"/>
      <c r="C43" s="43"/>
      <c r="D43" s="43"/>
      <c r="E43" s="43"/>
      <c r="F43" s="33">
        <f>ROUND((C34*C37)+(C35*C33*C38*C39),2)</f>
        <v>490.58</v>
      </c>
      <c r="G43" s="7"/>
      <c r="H43" s="7"/>
      <c r="I43" s="7"/>
      <c r="J43" s="7"/>
      <c r="K43" s="7"/>
    </row>
    <row r="44" spans="1:19" ht="17.25" customHeight="1" thickBot="1" x14ac:dyDescent="0.35">
      <c r="A44" s="57" t="str">
        <f>CONCATENATE("C=","(",C34,"*",C36,"*",C37,"+",C35,"*",C33,"*",C36,"*",C38,"*",C39,")","*",C40,"*",C41)</f>
        <v>C=(882*1*0,36+11*7,75*1*1,45*1,4)*2,22*1,37</v>
      </c>
      <c r="B44" s="58"/>
      <c r="C44" s="58"/>
      <c r="D44" s="58"/>
      <c r="E44" s="59"/>
      <c r="F44" s="60">
        <f>ROUND(PRODUCT(F43,C40,C41),2)</f>
        <v>1492.05</v>
      </c>
      <c r="G44" s="7"/>
      <c r="H44" s="7"/>
      <c r="I44" s="7"/>
      <c r="J44" s="7"/>
      <c r="K44" s="7"/>
    </row>
    <row r="45" spans="1:19" ht="19.5" customHeight="1" thickBot="1" x14ac:dyDescent="0.3">
      <c r="A45" s="171" t="str">
        <f>CONCATENATE("4. Подготовка межевого плана ")</f>
        <v xml:space="preserve">4. Подготовка межевого плана </v>
      </c>
      <c r="B45" s="174"/>
      <c r="C45" s="136">
        <f>C25</f>
        <v>0.36499999999999999</v>
      </c>
      <c r="D45" s="115" t="s">
        <v>39</v>
      </c>
      <c r="E45" s="102"/>
      <c r="F45" s="103"/>
      <c r="G45" s="7"/>
      <c r="H45" s="7"/>
      <c r="I45" s="7"/>
      <c r="J45" s="7"/>
      <c r="K45" s="7"/>
    </row>
    <row r="46" spans="1:19" ht="15.75" x14ac:dyDescent="0.25">
      <c r="A46" s="82">
        <v>1</v>
      </c>
      <c r="B46" s="41" t="s">
        <v>11</v>
      </c>
      <c r="C46" s="41">
        <v>1363</v>
      </c>
      <c r="D46" s="41" t="s">
        <v>65</v>
      </c>
      <c r="E46" s="98"/>
      <c r="F46" s="99"/>
      <c r="G46" s="7"/>
      <c r="H46" s="7"/>
      <c r="I46" s="7"/>
      <c r="J46" s="7"/>
      <c r="K46" s="7"/>
    </row>
    <row r="47" spans="1:19" ht="18" customHeight="1" x14ac:dyDescent="0.25">
      <c r="A47" s="65"/>
      <c r="B47" s="30" t="s">
        <v>13</v>
      </c>
      <c r="C47" s="30">
        <v>3431</v>
      </c>
      <c r="D47" s="183" t="s">
        <v>66</v>
      </c>
      <c r="E47" s="184"/>
      <c r="F47" s="44"/>
      <c r="G47" s="7"/>
      <c r="H47" s="7"/>
      <c r="I47" s="7"/>
      <c r="J47" s="7"/>
      <c r="K47" s="7"/>
    </row>
    <row r="48" spans="1:19" ht="18" customHeight="1" x14ac:dyDescent="0.25">
      <c r="A48" s="47" t="s">
        <v>45</v>
      </c>
      <c r="B48" s="30" t="s">
        <v>17</v>
      </c>
      <c r="C48" s="67">
        <f>ROUND(SUM(1,-0.9*(1-E48)),2)</f>
        <v>0.43</v>
      </c>
      <c r="D48" s="30" t="s">
        <v>18</v>
      </c>
      <c r="E48" s="138">
        <f>C45</f>
        <v>0.36499999999999999</v>
      </c>
      <c r="F48" s="44"/>
      <c r="G48" s="7"/>
      <c r="H48" s="7"/>
      <c r="I48" s="7"/>
      <c r="J48" s="7"/>
      <c r="K48" s="7"/>
    </row>
    <row r="49" spans="1:11" ht="15.75" x14ac:dyDescent="0.25">
      <c r="A49" s="18" t="s">
        <v>58</v>
      </c>
      <c r="B49" s="13" t="s">
        <v>23</v>
      </c>
      <c r="C49" s="13">
        <v>1.99</v>
      </c>
      <c r="D49" s="15" t="s">
        <v>24</v>
      </c>
      <c r="E49" s="13"/>
      <c r="F49" s="16"/>
      <c r="G49" s="7"/>
      <c r="H49" s="7"/>
      <c r="I49" s="7"/>
      <c r="J49" s="7"/>
      <c r="K49" s="7"/>
    </row>
    <row r="50" spans="1:11" ht="15.75" customHeight="1" x14ac:dyDescent="0.25">
      <c r="A50" s="55" t="s">
        <v>59</v>
      </c>
      <c r="B50" s="56"/>
      <c r="C50" s="43"/>
      <c r="D50" s="43"/>
      <c r="E50" s="43"/>
      <c r="F50" s="33">
        <f>ROUND((C46*C48)+(C47*C45),2)</f>
        <v>1838.41</v>
      </c>
      <c r="G50" s="7"/>
      <c r="H50" s="7"/>
      <c r="I50" s="7"/>
      <c r="J50" s="7"/>
      <c r="K50" s="7"/>
    </row>
    <row r="51" spans="1:11" ht="17.25" thickBot="1" x14ac:dyDescent="0.35">
      <c r="A51" s="18" t="str">
        <f>CONCATENATE("C=","(",C46,"*",C48,"+",C47,"*",C45,")","*",C49,"")</f>
        <v>C=(1363*0,43+3431*0,365)*1,99</v>
      </c>
      <c r="B51" s="68"/>
      <c r="C51" s="68"/>
      <c r="D51" s="68"/>
      <c r="E51" s="69"/>
      <c r="F51" s="60">
        <f>ROUND(PRODUCT(F50,C49,A46),2)</f>
        <v>3658.44</v>
      </c>
    </row>
    <row r="52" spans="1:11" ht="16.5" x14ac:dyDescent="0.2">
      <c r="A52" s="175" t="str">
        <f>CONCATENATE("С=",F24,"+",F32,"+",F44,"+",F51,)</f>
        <v>С=12704,27+61,75+1492,05+3658,44</v>
      </c>
      <c r="B52" s="176"/>
      <c r="C52" s="176"/>
      <c r="D52" s="176"/>
      <c r="E52" s="177"/>
      <c r="F52" s="71">
        <f>F24+F32+F44+F51</f>
        <v>17916.509999999998</v>
      </c>
    </row>
    <row r="53" spans="1:11" ht="33" customHeight="1" x14ac:dyDescent="0.2">
      <c r="A53" s="178" t="s">
        <v>48</v>
      </c>
      <c r="B53" s="179"/>
      <c r="C53" s="179"/>
      <c r="D53" s="180">
        <f>ROUND(PRODUCT(7.73362,1.569),5)</f>
        <v>12.13405</v>
      </c>
      <c r="E53" s="181"/>
      <c r="F53" s="71">
        <f>F52*D53</f>
        <v>217399.82816549999</v>
      </c>
    </row>
    <row r="54" spans="1:11" ht="16.5" x14ac:dyDescent="0.2">
      <c r="A54" s="178" t="s">
        <v>56</v>
      </c>
      <c r="B54" s="179"/>
      <c r="C54" s="179"/>
      <c r="D54" s="179"/>
      <c r="E54" s="72">
        <v>300</v>
      </c>
      <c r="F54" s="73">
        <f>E54*2</f>
        <v>600</v>
      </c>
    </row>
    <row r="55" spans="1:11" ht="18" customHeight="1" x14ac:dyDescent="0.2">
      <c r="A55" s="125" t="s">
        <v>40</v>
      </c>
      <c r="B55" s="124"/>
      <c r="C55" s="124"/>
      <c r="D55" s="124"/>
      <c r="E55" s="124"/>
      <c r="F55" s="71">
        <f>F53+F54</f>
        <v>217999.82816549999</v>
      </c>
    </row>
    <row r="56" spans="1:11" ht="30" customHeight="1" x14ac:dyDescent="0.2">
      <c r="A56" s="178" t="s">
        <v>51</v>
      </c>
      <c r="B56" s="179"/>
      <c r="C56" s="179"/>
      <c r="D56" s="182"/>
      <c r="E56" s="126">
        <v>0.25</v>
      </c>
      <c r="F56" s="71">
        <f>F55*E56</f>
        <v>54499.957041374997</v>
      </c>
    </row>
    <row r="57" spans="1:11" ht="16.5" x14ac:dyDescent="0.2">
      <c r="A57" s="125" t="s">
        <v>40</v>
      </c>
      <c r="B57" s="124"/>
      <c r="C57" s="124"/>
      <c r="D57" s="124"/>
      <c r="E57" s="124"/>
      <c r="F57" s="71">
        <f>F55+F56</f>
        <v>272499.78520687501</v>
      </c>
    </row>
    <row r="58" spans="1:11" ht="20.25" customHeight="1" thickBot="1" x14ac:dyDescent="0.35">
      <c r="A58" s="104" t="s">
        <v>41</v>
      </c>
      <c r="B58" s="120"/>
      <c r="C58" s="120"/>
      <c r="D58" s="120"/>
      <c r="E58" s="121">
        <v>0.18</v>
      </c>
      <c r="F58" s="105">
        <f>F57*E58</f>
        <v>49049.961337237502</v>
      </c>
    </row>
    <row r="59" spans="1:11" ht="17.25" thickBot="1" x14ac:dyDescent="0.35">
      <c r="A59" s="106" t="s">
        <v>42</v>
      </c>
      <c r="B59" s="122"/>
      <c r="C59" s="122"/>
      <c r="D59" s="122"/>
      <c r="E59" s="123"/>
      <c r="F59" s="107">
        <f>F57+F58</f>
        <v>321549.74654411251</v>
      </c>
    </row>
    <row r="60" spans="1:11" ht="12.75" customHeight="1" x14ac:dyDescent="0.25">
      <c r="A60" s="74"/>
      <c r="D60" s="7"/>
      <c r="E60" s="7"/>
      <c r="F60" s="7"/>
    </row>
    <row r="61" spans="1:11" ht="16.5" x14ac:dyDescent="0.3">
      <c r="A61" s="173" t="s">
        <v>52</v>
      </c>
      <c r="B61" s="173"/>
      <c r="C61" s="173"/>
      <c r="D61" s="173"/>
      <c r="E61" s="173"/>
      <c r="F61" s="173"/>
    </row>
    <row r="62" spans="1:11" ht="12" customHeight="1" x14ac:dyDescent="0.25">
      <c r="A62" s="7"/>
      <c r="B62" s="7"/>
      <c r="C62" s="7"/>
      <c r="D62" s="7"/>
      <c r="E62" s="7"/>
      <c r="F62" s="7"/>
    </row>
    <row r="63" spans="1:11" ht="10.5" customHeight="1" x14ac:dyDescent="0.25">
      <c r="A63" s="7"/>
      <c r="B63" s="7"/>
      <c r="C63" s="7"/>
      <c r="D63" s="7"/>
      <c r="E63" s="7"/>
      <c r="F63" s="7"/>
    </row>
    <row r="64" spans="1:11" ht="19.5" x14ac:dyDescent="0.25">
      <c r="A64" s="111" t="s">
        <v>61</v>
      </c>
      <c r="B64" s="7"/>
      <c r="C64" s="7"/>
      <c r="D64" s="7"/>
      <c r="E64" s="7"/>
      <c r="F64" s="7"/>
    </row>
    <row r="65" spans="1:6" ht="15.75" x14ac:dyDescent="0.25">
      <c r="A65" s="7"/>
      <c r="B65" s="7"/>
      <c r="C65" s="7"/>
      <c r="D65" s="7"/>
      <c r="E65" s="7"/>
      <c r="F65" s="7"/>
    </row>
    <row r="66" spans="1:6" ht="15.75" x14ac:dyDescent="0.25">
      <c r="A66" s="7"/>
      <c r="B66" s="7"/>
      <c r="C66" s="7"/>
      <c r="D66" s="7"/>
      <c r="E66" s="7"/>
      <c r="F66" s="7"/>
    </row>
    <row r="67" spans="1:6" ht="15.75" x14ac:dyDescent="0.25">
      <c r="A67" s="7"/>
      <c r="B67" s="7"/>
      <c r="C67" s="7"/>
      <c r="D67" s="7"/>
      <c r="E67" s="7"/>
      <c r="F67" s="7"/>
    </row>
    <row r="68" spans="1:6" ht="15.75" x14ac:dyDescent="0.25">
      <c r="A68" s="7"/>
      <c r="B68" s="7"/>
      <c r="C68" s="7"/>
      <c r="D68" s="7"/>
      <c r="E68" s="7"/>
      <c r="F68" s="7"/>
    </row>
    <row r="69" spans="1:6" ht="15.75" x14ac:dyDescent="0.25">
      <c r="A69" s="7"/>
      <c r="B69" s="7"/>
      <c r="C69" s="7"/>
      <c r="D69" s="7"/>
      <c r="E69" s="7"/>
      <c r="F69" s="7"/>
    </row>
    <row r="70" spans="1:6" ht="15.75" x14ac:dyDescent="0.25">
      <c r="A70" s="7"/>
      <c r="B70" s="7"/>
      <c r="C70" s="7"/>
      <c r="D70" s="7"/>
      <c r="E70" s="7"/>
    </row>
  </sheetData>
  <mergeCells count="76">
    <mergeCell ref="A61:F61"/>
    <mergeCell ref="A45:B45"/>
    <mergeCell ref="A52:E52"/>
    <mergeCell ref="A53:C53"/>
    <mergeCell ref="D53:E53"/>
    <mergeCell ref="A54:D54"/>
    <mergeCell ref="A56:D56"/>
    <mergeCell ref="D47:E47"/>
    <mergeCell ref="IG11:IL11"/>
    <mergeCell ref="A13:C13"/>
    <mergeCell ref="A14:B14"/>
    <mergeCell ref="FU11:FZ11"/>
    <mergeCell ref="GK11:GP11"/>
    <mergeCell ref="D16:E16"/>
    <mergeCell ref="DI11:DN11"/>
    <mergeCell ref="DY11:ED11"/>
    <mergeCell ref="EO11:ET11"/>
    <mergeCell ref="FE11:FJ11"/>
    <mergeCell ref="IG10:IV10"/>
    <mergeCell ref="A11:F11"/>
    <mergeCell ref="Q11:V11"/>
    <mergeCell ref="AG11:AL11"/>
    <mergeCell ref="AW11:BB11"/>
    <mergeCell ref="BM11:BR11"/>
    <mergeCell ref="CC11:CH11"/>
    <mergeCell ref="CS11:CX11"/>
    <mergeCell ref="DI10:DX10"/>
    <mergeCell ref="DY10:EN10"/>
    <mergeCell ref="EO10:FD10"/>
    <mergeCell ref="FE10:FT10"/>
    <mergeCell ref="FU10:GJ10"/>
    <mergeCell ref="GK10:GZ10"/>
    <mergeCell ref="HA11:HF11"/>
    <mergeCell ref="HQ11:HV11"/>
    <mergeCell ref="HQ9:HV9"/>
    <mergeCell ref="IG9:IL9"/>
    <mergeCell ref="Q10:AF10"/>
    <mergeCell ref="AG10:AV10"/>
    <mergeCell ref="AW10:BL10"/>
    <mergeCell ref="BM10:CB10"/>
    <mergeCell ref="CC10:CR10"/>
    <mergeCell ref="CS10:DH10"/>
    <mergeCell ref="CS9:CX9"/>
    <mergeCell ref="DI9:DN9"/>
    <mergeCell ref="DY9:ED9"/>
    <mergeCell ref="EO9:ET9"/>
    <mergeCell ref="FE9:FJ9"/>
    <mergeCell ref="FU9:FZ9"/>
    <mergeCell ref="HA10:HP10"/>
    <mergeCell ref="HQ10:IF10"/>
    <mergeCell ref="A9:F9"/>
    <mergeCell ref="Q9:V9"/>
    <mergeCell ref="AG9:AL9"/>
    <mergeCell ref="AW9:BB9"/>
    <mergeCell ref="BM9:BR9"/>
    <mergeCell ref="CC9:CH9"/>
    <mergeCell ref="FE8:FJ8"/>
    <mergeCell ref="FU8:FZ8"/>
    <mergeCell ref="GK8:GP8"/>
    <mergeCell ref="HA8:HF8"/>
    <mergeCell ref="GK9:GP9"/>
    <mergeCell ref="HA9:HF9"/>
    <mergeCell ref="HQ8:HV8"/>
    <mergeCell ref="IG8:IL8"/>
    <mergeCell ref="BM8:BR8"/>
    <mergeCell ref="CC8:CH8"/>
    <mergeCell ref="CS8:CX8"/>
    <mergeCell ref="DI8:DN8"/>
    <mergeCell ref="DY8:ED8"/>
    <mergeCell ref="EO8:ET8"/>
    <mergeCell ref="AW8:BB8"/>
    <mergeCell ref="C1:F1"/>
    <mergeCell ref="C2:F2"/>
    <mergeCell ref="A8:F8"/>
    <mergeCell ref="Q8:V8"/>
    <mergeCell ref="AG8:AL8"/>
  </mergeCells>
  <pageMargins left="0.90551181102362199" right="0.70866141732283461" top="0.55118110236220474" bottom="0.74803149606299213" header="0.31496062992125984" footer="0.31496062992125984"/>
  <pageSetup paperSize="9" scale="63" fitToHeight="2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70"/>
  <sheetViews>
    <sheetView topLeftCell="A6" workbookViewId="0">
      <selection activeCell="D53" sqref="D53:E53"/>
    </sheetView>
  </sheetViews>
  <sheetFormatPr defaultRowHeight="12.75" x14ac:dyDescent="0.2"/>
  <cols>
    <col min="1" max="1" width="48.28515625" customWidth="1"/>
    <col min="2" max="2" width="13.42578125" customWidth="1"/>
    <col min="3" max="3" width="14.5703125" customWidth="1"/>
    <col min="4" max="4" width="12.7109375" customWidth="1"/>
    <col min="5" max="5" width="14.28515625" customWidth="1"/>
    <col min="6" max="6" width="27.710937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160" t="s">
        <v>0</v>
      </c>
      <c r="D1" s="161"/>
      <c r="E1" s="161"/>
      <c r="F1" s="161"/>
    </row>
    <row r="2" spans="1:256" ht="15.75" hidden="1" customHeight="1" x14ac:dyDescent="0.25">
      <c r="C2" s="162" t="s">
        <v>1</v>
      </c>
      <c r="D2" s="161"/>
      <c r="E2" s="161"/>
      <c r="F2" s="161"/>
    </row>
    <row r="3" spans="1:256" ht="38.25" hidden="1" customHeight="1" x14ac:dyDescent="0.25">
      <c r="D3" s="130" t="s">
        <v>2</v>
      </c>
      <c r="E3" s="129"/>
      <c r="F3" s="129"/>
    </row>
    <row r="4" spans="1:256" ht="28.5" hidden="1" customHeight="1" x14ac:dyDescent="0.25">
      <c r="D4" s="130" t="s">
        <v>3</v>
      </c>
      <c r="E4" s="129"/>
      <c r="F4" s="129"/>
    </row>
    <row r="5" spans="1:256" ht="18" hidden="1" customHeight="1" x14ac:dyDescent="0.2">
      <c r="F5" s="1"/>
    </row>
    <row r="6" spans="1:256" ht="18" customHeight="1" x14ac:dyDescent="0.2">
      <c r="F6" s="112" t="s">
        <v>50</v>
      </c>
      <c r="G6" s="113"/>
      <c r="H6" s="113"/>
      <c r="I6" s="113"/>
      <c r="J6" s="113"/>
      <c r="K6" s="113"/>
    </row>
    <row r="7" spans="1:256" ht="12" customHeight="1" x14ac:dyDescent="0.2">
      <c r="F7" s="1"/>
    </row>
    <row r="8" spans="1:256" ht="18" customHeight="1" x14ac:dyDescent="0.35">
      <c r="A8" s="163" t="s">
        <v>46</v>
      </c>
      <c r="B8" s="163"/>
      <c r="C8" s="163"/>
      <c r="D8" s="163"/>
      <c r="E8" s="163"/>
      <c r="F8" s="163"/>
      <c r="G8" s="2"/>
      <c r="H8" s="2"/>
      <c r="I8" s="2"/>
      <c r="J8" s="2"/>
      <c r="K8" s="2"/>
      <c r="L8" s="2"/>
      <c r="M8" s="2"/>
      <c r="N8" s="2"/>
      <c r="O8" s="2"/>
      <c r="P8" s="2"/>
      <c r="Q8" s="159"/>
      <c r="R8" s="159"/>
      <c r="S8" s="159"/>
      <c r="T8" s="159"/>
      <c r="U8" s="159"/>
      <c r="V8" s="159"/>
      <c r="W8" s="2"/>
      <c r="X8" s="2"/>
      <c r="Y8" s="2"/>
      <c r="Z8" s="2"/>
      <c r="AA8" s="2"/>
      <c r="AB8" s="2"/>
      <c r="AC8" s="2"/>
      <c r="AD8" s="2"/>
      <c r="AE8" s="2"/>
      <c r="AF8" s="2"/>
      <c r="AG8" s="159" t="s">
        <v>4</v>
      </c>
      <c r="AH8" s="159"/>
      <c r="AI8" s="159"/>
      <c r="AJ8" s="159"/>
      <c r="AK8" s="159"/>
      <c r="AL8" s="159"/>
      <c r="AM8" s="2"/>
      <c r="AN8" s="2"/>
      <c r="AO8" s="2"/>
      <c r="AP8" s="2"/>
      <c r="AQ8" s="2"/>
      <c r="AR8" s="2"/>
      <c r="AS8" s="2"/>
      <c r="AT8" s="2"/>
      <c r="AU8" s="2"/>
      <c r="AV8" s="2"/>
      <c r="AW8" s="159" t="s">
        <v>4</v>
      </c>
      <c r="AX8" s="159"/>
      <c r="AY8" s="159"/>
      <c r="AZ8" s="159"/>
      <c r="BA8" s="159"/>
      <c r="BB8" s="159"/>
      <c r="BC8" s="2"/>
      <c r="BD8" s="2"/>
      <c r="BE8" s="2"/>
      <c r="BF8" s="2"/>
      <c r="BG8" s="2"/>
      <c r="BH8" s="2"/>
      <c r="BI8" s="2"/>
      <c r="BJ8" s="2"/>
      <c r="BK8" s="2"/>
      <c r="BL8" s="2"/>
      <c r="BM8" s="159" t="s">
        <v>4</v>
      </c>
      <c r="BN8" s="159"/>
      <c r="BO8" s="159"/>
      <c r="BP8" s="159"/>
      <c r="BQ8" s="159"/>
      <c r="BR8" s="159"/>
      <c r="BS8" s="2"/>
      <c r="BT8" s="2"/>
      <c r="BU8" s="2"/>
      <c r="BV8" s="2"/>
      <c r="BW8" s="2"/>
      <c r="BX8" s="2"/>
      <c r="BY8" s="2"/>
      <c r="BZ8" s="2"/>
      <c r="CA8" s="2"/>
      <c r="CB8" s="2"/>
      <c r="CC8" s="159" t="s">
        <v>4</v>
      </c>
      <c r="CD8" s="159"/>
      <c r="CE8" s="159"/>
      <c r="CF8" s="159"/>
      <c r="CG8" s="159"/>
      <c r="CH8" s="159"/>
      <c r="CI8" s="2"/>
      <c r="CJ8" s="2"/>
      <c r="CK8" s="2"/>
      <c r="CL8" s="2"/>
      <c r="CM8" s="2"/>
      <c r="CN8" s="2"/>
      <c r="CO8" s="2"/>
      <c r="CP8" s="2"/>
      <c r="CQ8" s="2"/>
      <c r="CR8" s="2"/>
      <c r="CS8" s="159" t="s">
        <v>4</v>
      </c>
      <c r="CT8" s="159"/>
      <c r="CU8" s="159"/>
      <c r="CV8" s="159"/>
      <c r="CW8" s="159"/>
      <c r="CX8" s="159"/>
      <c r="CY8" s="2"/>
      <c r="CZ8" s="2"/>
      <c r="DA8" s="2"/>
      <c r="DB8" s="2"/>
      <c r="DC8" s="2"/>
      <c r="DD8" s="2"/>
      <c r="DE8" s="2"/>
      <c r="DF8" s="2"/>
      <c r="DG8" s="2"/>
      <c r="DH8" s="2"/>
      <c r="DI8" s="159" t="s">
        <v>4</v>
      </c>
      <c r="DJ8" s="159"/>
      <c r="DK8" s="159"/>
      <c r="DL8" s="159"/>
      <c r="DM8" s="159"/>
      <c r="DN8" s="159"/>
      <c r="DO8" s="2"/>
      <c r="DP8" s="2"/>
      <c r="DQ8" s="2"/>
      <c r="DR8" s="2"/>
      <c r="DS8" s="2"/>
      <c r="DT8" s="2"/>
      <c r="DU8" s="2"/>
      <c r="DV8" s="2"/>
      <c r="DW8" s="2"/>
      <c r="DX8" s="2"/>
      <c r="DY8" s="159" t="s">
        <v>4</v>
      </c>
      <c r="DZ8" s="159"/>
      <c r="EA8" s="159"/>
      <c r="EB8" s="159"/>
      <c r="EC8" s="159"/>
      <c r="ED8" s="159"/>
      <c r="EE8" s="2"/>
      <c r="EF8" s="2"/>
      <c r="EG8" s="2"/>
      <c r="EH8" s="2"/>
      <c r="EI8" s="2"/>
      <c r="EJ8" s="2"/>
      <c r="EK8" s="2"/>
      <c r="EL8" s="2"/>
      <c r="EM8" s="2"/>
      <c r="EN8" s="2"/>
      <c r="EO8" s="159" t="s">
        <v>4</v>
      </c>
      <c r="EP8" s="159"/>
      <c r="EQ8" s="159"/>
      <c r="ER8" s="159"/>
      <c r="ES8" s="159"/>
      <c r="ET8" s="159"/>
      <c r="EU8" s="2"/>
      <c r="EV8" s="2"/>
      <c r="EW8" s="2"/>
      <c r="EX8" s="2"/>
      <c r="EY8" s="2"/>
      <c r="EZ8" s="2"/>
      <c r="FA8" s="2"/>
      <c r="FB8" s="2"/>
      <c r="FC8" s="2"/>
      <c r="FD8" s="2"/>
      <c r="FE8" s="159" t="s">
        <v>4</v>
      </c>
      <c r="FF8" s="159"/>
      <c r="FG8" s="159"/>
      <c r="FH8" s="159"/>
      <c r="FI8" s="159"/>
      <c r="FJ8" s="159"/>
      <c r="FK8" s="2"/>
      <c r="FL8" s="2"/>
      <c r="FM8" s="2"/>
      <c r="FN8" s="2"/>
      <c r="FO8" s="2"/>
      <c r="FP8" s="2"/>
      <c r="FQ8" s="2"/>
      <c r="FR8" s="2"/>
      <c r="FS8" s="2"/>
      <c r="FT8" s="2"/>
      <c r="FU8" s="159" t="s">
        <v>4</v>
      </c>
      <c r="FV8" s="159"/>
      <c r="FW8" s="159"/>
      <c r="FX8" s="159"/>
      <c r="FY8" s="159"/>
      <c r="FZ8" s="159"/>
      <c r="GA8" s="2"/>
      <c r="GB8" s="2"/>
      <c r="GC8" s="2"/>
      <c r="GD8" s="2"/>
      <c r="GE8" s="2"/>
      <c r="GF8" s="2"/>
      <c r="GG8" s="2"/>
      <c r="GH8" s="2"/>
      <c r="GI8" s="2"/>
      <c r="GJ8" s="2"/>
      <c r="GK8" s="159" t="s">
        <v>4</v>
      </c>
      <c r="GL8" s="159"/>
      <c r="GM8" s="159"/>
      <c r="GN8" s="159"/>
      <c r="GO8" s="159"/>
      <c r="GP8" s="159"/>
      <c r="GQ8" s="2"/>
      <c r="GR8" s="2"/>
      <c r="GS8" s="2"/>
      <c r="GT8" s="2"/>
      <c r="GU8" s="2"/>
      <c r="GV8" s="2"/>
      <c r="GW8" s="2"/>
      <c r="GX8" s="2"/>
      <c r="GY8" s="2"/>
      <c r="GZ8" s="2"/>
      <c r="HA8" s="159" t="s">
        <v>4</v>
      </c>
      <c r="HB8" s="159"/>
      <c r="HC8" s="159"/>
      <c r="HD8" s="159"/>
      <c r="HE8" s="159"/>
      <c r="HF8" s="159"/>
      <c r="HG8" s="2"/>
      <c r="HH8" s="2"/>
      <c r="HI8" s="2"/>
      <c r="HJ8" s="2"/>
      <c r="HK8" s="2"/>
      <c r="HL8" s="2"/>
      <c r="HM8" s="2"/>
      <c r="HN8" s="2"/>
      <c r="HO8" s="2"/>
      <c r="HP8" s="2"/>
      <c r="HQ8" s="159" t="s">
        <v>4</v>
      </c>
      <c r="HR8" s="159"/>
      <c r="HS8" s="159"/>
      <c r="HT8" s="159"/>
      <c r="HU8" s="159"/>
      <c r="HV8" s="159"/>
      <c r="HW8" s="2"/>
      <c r="HX8" s="2"/>
      <c r="HY8" s="2"/>
      <c r="HZ8" s="2"/>
      <c r="IA8" s="2"/>
      <c r="IB8" s="2"/>
      <c r="IC8" s="2"/>
      <c r="ID8" s="2"/>
      <c r="IE8" s="2"/>
      <c r="IF8" s="2"/>
      <c r="IG8" s="159"/>
      <c r="IH8" s="159"/>
      <c r="II8" s="159"/>
      <c r="IJ8" s="159"/>
      <c r="IK8" s="159"/>
      <c r="IL8" s="159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18" customHeight="1" x14ac:dyDescent="0.25">
      <c r="A9" s="164" t="s">
        <v>53</v>
      </c>
      <c r="B9" s="164"/>
      <c r="C9" s="164"/>
      <c r="D9" s="164"/>
      <c r="E9" s="164"/>
      <c r="F9" s="164"/>
      <c r="G9" s="2"/>
      <c r="H9" s="2"/>
      <c r="I9" s="2"/>
      <c r="J9" s="2"/>
      <c r="K9" s="2"/>
      <c r="L9" s="2"/>
      <c r="M9" s="2"/>
      <c r="N9" s="2"/>
      <c r="O9" s="2"/>
      <c r="P9" s="2"/>
      <c r="Q9" s="159"/>
      <c r="R9" s="159"/>
      <c r="S9" s="159"/>
      <c r="T9" s="159"/>
      <c r="U9" s="159"/>
      <c r="V9" s="159"/>
      <c r="W9" s="2"/>
      <c r="X9" s="2"/>
      <c r="Y9" s="2"/>
      <c r="Z9" s="2"/>
      <c r="AA9" s="2"/>
      <c r="AB9" s="2"/>
      <c r="AC9" s="2"/>
      <c r="AD9" s="2"/>
      <c r="AE9" s="2"/>
      <c r="AF9" s="2"/>
      <c r="AG9" s="159" t="s">
        <v>5</v>
      </c>
      <c r="AH9" s="159"/>
      <c r="AI9" s="159"/>
      <c r="AJ9" s="159"/>
      <c r="AK9" s="159"/>
      <c r="AL9" s="159"/>
      <c r="AM9" s="2"/>
      <c r="AN9" s="2"/>
      <c r="AO9" s="2"/>
      <c r="AP9" s="2"/>
      <c r="AQ9" s="2"/>
      <c r="AR9" s="2"/>
      <c r="AS9" s="2"/>
      <c r="AT9" s="2"/>
      <c r="AU9" s="2"/>
      <c r="AV9" s="2"/>
      <c r="AW9" s="159" t="s">
        <v>5</v>
      </c>
      <c r="AX9" s="159"/>
      <c r="AY9" s="159"/>
      <c r="AZ9" s="159"/>
      <c r="BA9" s="159"/>
      <c r="BB9" s="159"/>
      <c r="BC9" s="2"/>
      <c r="BD9" s="2"/>
      <c r="BE9" s="2"/>
      <c r="BF9" s="2"/>
      <c r="BG9" s="2"/>
      <c r="BH9" s="2"/>
      <c r="BI9" s="2"/>
      <c r="BJ9" s="2"/>
      <c r="BK9" s="2"/>
      <c r="BL9" s="2"/>
      <c r="BM9" s="159" t="s">
        <v>5</v>
      </c>
      <c r="BN9" s="159"/>
      <c r="BO9" s="159"/>
      <c r="BP9" s="159"/>
      <c r="BQ9" s="159"/>
      <c r="BR9" s="159"/>
      <c r="BS9" s="2"/>
      <c r="BT9" s="2"/>
      <c r="BU9" s="2"/>
      <c r="BV9" s="2"/>
      <c r="BW9" s="2"/>
      <c r="BX9" s="2"/>
      <c r="BY9" s="2"/>
      <c r="BZ9" s="2"/>
      <c r="CA9" s="2"/>
      <c r="CB9" s="2"/>
      <c r="CC9" s="159" t="s">
        <v>5</v>
      </c>
      <c r="CD9" s="159"/>
      <c r="CE9" s="159"/>
      <c r="CF9" s="159"/>
      <c r="CG9" s="159"/>
      <c r="CH9" s="159"/>
      <c r="CI9" s="2"/>
      <c r="CJ9" s="2"/>
      <c r="CK9" s="2"/>
      <c r="CL9" s="2"/>
      <c r="CM9" s="2"/>
      <c r="CN9" s="2"/>
      <c r="CO9" s="2"/>
      <c r="CP9" s="2"/>
      <c r="CQ9" s="2"/>
      <c r="CR9" s="2"/>
      <c r="CS9" s="159" t="s">
        <v>5</v>
      </c>
      <c r="CT9" s="159"/>
      <c r="CU9" s="159"/>
      <c r="CV9" s="159"/>
      <c r="CW9" s="159"/>
      <c r="CX9" s="159"/>
      <c r="CY9" s="2"/>
      <c r="CZ9" s="2"/>
      <c r="DA9" s="2"/>
      <c r="DB9" s="2"/>
      <c r="DC9" s="2"/>
      <c r="DD9" s="2"/>
      <c r="DE9" s="2"/>
      <c r="DF9" s="2"/>
      <c r="DG9" s="2"/>
      <c r="DH9" s="2"/>
      <c r="DI9" s="159" t="s">
        <v>5</v>
      </c>
      <c r="DJ9" s="159"/>
      <c r="DK9" s="159"/>
      <c r="DL9" s="159"/>
      <c r="DM9" s="159"/>
      <c r="DN9" s="159"/>
      <c r="DO9" s="2"/>
      <c r="DP9" s="2"/>
      <c r="DQ9" s="2"/>
      <c r="DR9" s="2"/>
      <c r="DS9" s="2"/>
      <c r="DT9" s="2"/>
      <c r="DU9" s="2"/>
      <c r="DV9" s="2"/>
      <c r="DW9" s="2"/>
      <c r="DX9" s="2"/>
      <c r="DY9" s="159" t="s">
        <v>5</v>
      </c>
      <c r="DZ9" s="159"/>
      <c r="EA9" s="159"/>
      <c r="EB9" s="159"/>
      <c r="EC9" s="159"/>
      <c r="ED9" s="159"/>
      <c r="EE9" s="2"/>
      <c r="EF9" s="2"/>
      <c r="EG9" s="2"/>
      <c r="EH9" s="2"/>
      <c r="EI9" s="2"/>
      <c r="EJ9" s="2"/>
      <c r="EK9" s="2"/>
      <c r="EL9" s="2"/>
      <c r="EM9" s="2"/>
      <c r="EN9" s="2"/>
      <c r="EO9" s="159" t="s">
        <v>5</v>
      </c>
      <c r="EP9" s="159"/>
      <c r="EQ9" s="159"/>
      <c r="ER9" s="159"/>
      <c r="ES9" s="159"/>
      <c r="ET9" s="159"/>
      <c r="EU9" s="2"/>
      <c r="EV9" s="2"/>
      <c r="EW9" s="2"/>
      <c r="EX9" s="2"/>
      <c r="EY9" s="2"/>
      <c r="EZ9" s="2"/>
      <c r="FA9" s="2"/>
      <c r="FB9" s="2"/>
      <c r="FC9" s="2"/>
      <c r="FD9" s="2"/>
      <c r="FE9" s="159" t="s">
        <v>5</v>
      </c>
      <c r="FF9" s="159"/>
      <c r="FG9" s="159"/>
      <c r="FH9" s="159"/>
      <c r="FI9" s="159"/>
      <c r="FJ9" s="159"/>
      <c r="FK9" s="2"/>
      <c r="FL9" s="2"/>
      <c r="FM9" s="2"/>
      <c r="FN9" s="2"/>
      <c r="FO9" s="2"/>
      <c r="FP9" s="2"/>
      <c r="FQ9" s="2"/>
      <c r="FR9" s="2"/>
      <c r="FS9" s="2"/>
      <c r="FT9" s="2"/>
      <c r="FU9" s="159" t="s">
        <v>5</v>
      </c>
      <c r="FV9" s="159"/>
      <c r="FW9" s="159"/>
      <c r="FX9" s="159"/>
      <c r="FY9" s="159"/>
      <c r="FZ9" s="159"/>
      <c r="GA9" s="2"/>
      <c r="GB9" s="2"/>
      <c r="GC9" s="2"/>
      <c r="GD9" s="2"/>
      <c r="GE9" s="2"/>
      <c r="GF9" s="2"/>
      <c r="GG9" s="2"/>
      <c r="GH9" s="2"/>
      <c r="GI9" s="2"/>
      <c r="GJ9" s="2"/>
      <c r="GK9" s="159" t="s">
        <v>5</v>
      </c>
      <c r="GL9" s="159"/>
      <c r="GM9" s="159"/>
      <c r="GN9" s="159"/>
      <c r="GO9" s="159"/>
      <c r="GP9" s="159"/>
      <c r="GQ9" s="2"/>
      <c r="GR9" s="2"/>
      <c r="GS9" s="2"/>
      <c r="GT9" s="2"/>
      <c r="GU9" s="2"/>
      <c r="GV9" s="2"/>
      <c r="GW9" s="2"/>
      <c r="GX9" s="2"/>
      <c r="GY9" s="2"/>
      <c r="GZ9" s="2"/>
      <c r="HA9" s="159" t="s">
        <v>5</v>
      </c>
      <c r="HB9" s="159"/>
      <c r="HC9" s="159"/>
      <c r="HD9" s="159"/>
      <c r="HE9" s="159"/>
      <c r="HF9" s="159"/>
      <c r="HG9" s="2"/>
      <c r="HH9" s="2"/>
      <c r="HI9" s="2"/>
      <c r="HJ9" s="2"/>
      <c r="HK9" s="2"/>
      <c r="HL9" s="2"/>
      <c r="HM9" s="2"/>
      <c r="HN9" s="2"/>
      <c r="HO9" s="2"/>
      <c r="HP9" s="2"/>
      <c r="HQ9" s="159" t="s">
        <v>5</v>
      </c>
      <c r="HR9" s="159"/>
      <c r="HS9" s="159"/>
      <c r="HT9" s="159"/>
      <c r="HU9" s="159"/>
      <c r="HV9" s="159"/>
      <c r="HW9" s="2"/>
      <c r="HX9" s="2"/>
      <c r="HY9" s="2"/>
      <c r="HZ9" s="2"/>
      <c r="IA9" s="2"/>
      <c r="IB9" s="2"/>
      <c r="IC9" s="2"/>
      <c r="ID9" s="2"/>
      <c r="IE9" s="2"/>
      <c r="IF9" s="2"/>
      <c r="IG9" s="159"/>
      <c r="IH9" s="159"/>
      <c r="II9" s="159"/>
      <c r="IJ9" s="159"/>
      <c r="IK9" s="159"/>
      <c r="IL9" s="159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14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  <c r="BI10" s="165"/>
      <c r="BJ10" s="165"/>
      <c r="BK10" s="165"/>
      <c r="BL10" s="165"/>
      <c r="BM10" s="165"/>
      <c r="BN10" s="165"/>
      <c r="BO10" s="165"/>
      <c r="BP10" s="165"/>
      <c r="BQ10" s="165"/>
      <c r="BR10" s="165"/>
      <c r="BS10" s="165"/>
      <c r="BT10" s="165"/>
      <c r="BU10" s="165"/>
      <c r="BV10" s="165"/>
      <c r="BW10" s="165"/>
      <c r="BX10" s="165"/>
      <c r="BY10" s="165"/>
      <c r="BZ10" s="165"/>
      <c r="CA10" s="165"/>
      <c r="CB10" s="165"/>
      <c r="CC10" s="165"/>
      <c r="CD10" s="165"/>
      <c r="CE10" s="165"/>
      <c r="CF10" s="165"/>
      <c r="CG10" s="165"/>
      <c r="CH10" s="165"/>
      <c r="CI10" s="165"/>
      <c r="CJ10" s="165"/>
      <c r="CK10" s="165"/>
      <c r="CL10" s="165"/>
      <c r="CM10" s="165"/>
      <c r="CN10" s="165"/>
      <c r="CO10" s="165"/>
      <c r="CP10" s="165"/>
      <c r="CQ10" s="165"/>
      <c r="CR10" s="165"/>
      <c r="CS10" s="165"/>
      <c r="CT10" s="165"/>
      <c r="CU10" s="165"/>
      <c r="CV10" s="165"/>
      <c r="CW10" s="165"/>
      <c r="CX10" s="165"/>
      <c r="CY10" s="165"/>
      <c r="CZ10" s="165"/>
      <c r="DA10" s="165"/>
      <c r="DB10" s="165"/>
      <c r="DC10" s="165"/>
      <c r="DD10" s="165"/>
      <c r="DE10" s="165"/>
      <c r="DF10" s="165"/>
      <c r="DG10" s="165"/>
      <c r="DH10" s="165"/>
      <c r="DI10" s="165"/>
      <c r="DJ10" s="165"/>
      <c r="DK10" s="165"/>
      <c r="DL10" s="165"/>
      <c r="DM10" s="165"/>
      <c r="DN10" s="165"/>
      <c r="DO10" s="165"/>
      <c r="DP10" s="165"/>
      <c r="DQ10" s="165"/>
      <c r="DR10" s="165"/>
      <c r="DS10" s="165"/>
      <c r="DT10" s="165"/>
      <c r="DU10" s="165"/>
      <c r="DV10" s="165"/>
      <c r="DW10" s="165"/>
      <c r="DX10" s="165"/>
      <c r="DY10" s="165"/>
      <c r="DZ10" s="165"/>
      <c r="EA10" s="165"/>
      <c r="EB10" s="165"/>
      <c r="EC10" s="165"/>
      <c r="ED10" s="165"/>
      <c r="EE10" s="165"/>
      <c r="EF10" s="165"/>
      <c r="EG10" s="165"/>
      <c r="EH10" s="165"/>
      <c r="EI10" s="165"/>
      <c r="EJ10" s="165"/>
      <c r="EK10" s="165"/>
      <c r="EL10" s="165"/>
      <c r="EM10" s="165"/>
      <c r="EN10" s="165"/>
      <c r="EO10" s="165"/>
      <c r="EP10" s="165"/>
      <c r="EQ10" s="165"/>
      <c r="ER10" s="165"/>
      <c r="ES10" s="165"/>
      <c r="ET10" s="165"/>
      <c r="EU10" s="165"/>
      <c r="EV10" s="165"/>
      <c r="EW10" s="165"/>
      <c r="EX10" s="165"/>
      <c r="EY10" s="165"/>
      <c r="EZ10" s="165"/>
      <c r="FA10" s="165"/>
      <c r="FB10" s="165"/>
      <c r="FC10" s="165"/>
      <c r="FD10" s="165"/>
      <c r="FE10" s="165"/>
      <c r="FF10" s="165"/>
      <c r="FG10" s="165"/>
      <c r="FH10" s="165"/>
      <c r="FI10" s="165"/>
      <c r="FJ10" s="165"/>
      <c r="FK10" s="165"/>
      <c r="FL10" s="165"/>
      <c r="FM10" s="165"/>
      <c r="FN10" s="165"/>
      <c r="FO10" s="165"/>
      <c r="FP10" s="165"/>
      <c r="FQ10" s="165"/>
      <c r="FR10" s="165"/>
      <c r="FS10" s="165"/>
      <c r="FT10" s="165"/>
      <c r="FU10" s="165"/>
      <c r="FV10" s="165"/>
      <c r="FW10" s="165"/>
      <c r="FX10" s="165"/>
      <c r="FY10" s="165"/>
      <c r="FZ10" s="165"/>
      <c r="GA10" s="165"/>
      <c r="GB10" s="165"/>
      <c r="GC10" s="165"/>
      <c r="GD10" s="165"/>
      <c r="GE10" s="165"/>
      <c r="GF10" s="165"/>
      <c r="GG10" s="165"/>
      <c r="GH10" s="165"/>
      <c r="GI10" s="165"/>
      <c r="GJ10" s="165"/>
      <c r="GK10" s="165"/>
      <c r="GL10" s="165"/>
      <c r="GM10" s="165"/>
      <c r="GN10" s="165"/>
      <c r="GO10" s="165"/>
      <c r="GP10" s="165"/>
      <c r="GQ10" s="165"/>
      <c r="GR10" s="165"/>
      <c r="GS10" s="165"/>
      <c r="GT10" s="165"/>
      <c r="GU10" s="165"/>
      <c r="GV10" s="165"/>
      <c r="GW10" s="165"/>
      <c r="GX10" s="165"/>
      <c r="GY10" s="165"/>
      <c r="GZ10" s="165"/>
      <c r="HA10" s="165"/>
      <c r="HB10" s="165"/>
      <c r="HC10" s="165"/>
      <c r="HD10" s="165"/>
      <c r="HE10" s="165"/>
      <c r="HF10" s="165"/>
      <c r="HG10" s="165"/>
      <c r="HH10" s="165"/>
      <c r="HI10" s="165"/>
      <c r="HJ10" s="165"/>
      <c r="HK10" s="165"/>
      <c r="HL10" s="165"/>
      <c r="HM10" s="165"/>
      <c r="HN10" s="165"/>
      <c r="HO10" s="165"/>
      <c r="HP10" s="165"/>
      <c r="HQ10" s="165"/>
      <c r="HR10" s="165"/>
      <c r="HS10" s="165"/>
      <c r="HT10" s="165"/>
      <c r="HU10" s="165"/>
      <c r="HV10" s="165"/>
      <c r="HW10" s="165"/>
      <c r="HX10" s="165"/>
      <c r="HY10" s="165"/>
      <c r="HZ10" s="165"/>
      <c r="IA10" s="165"/>
      <c r="IB10" s="165"/>
      <c r="IC10" s="165"/>
      <c r="ID10" s="165"/>
      <c r="IE10" s="165"/>
      <c r="IF10" s="165"/>
      <c r="IG10" s="165"/>
      <c r="IH10" s="165"/>
      <c r="II10" s="165"/>
      <c r="IJ10" s="165"/>
      <c r="IK10" s="165"/>
      <c r="IL10" s="165"/>
      <c r="IM10" s="165"/>
      <c r="IN10" s="165"/>
      <c r="IO10" s="165"/>
      <c r="IP10" s="165"/>
      <c r="IQ10" s="165"/>
      <c r="IR10" s="165"/>
      <c r="IS10" s="165"/>
      <c r="IT10" s="165"/>
      <c r="IU10" s="165"/>
      <c r="IV10" s="165"/>
    </row>
    <row r="11" spans="1:256" ht="18.75" customHeight="1" x14ac:dyDescent="0.2">
      <c r="A11" s="166" t="s">
        <v>62</v>
      </c>
      <c r="B11" s="166"/>
      <c r="C11" s="166"/>
      <c r="D11" s="166"/>
      <c r="E11" s="166"/>
      <c r="F11" s="166"/>
      <c r="G11" s="4"/>
      <c r="H11" s="4"/>
      <c r="I11" s="4"/>
      <c r="J11" s="4"/>
      <c r="K11" s="4"/>
      <c r="L11" s="4"/>
      <c r="M11" s="4"/>
      <c r="N11" s="4"/>
      <c r="O11" s="4"/>
      <c r="Q11" s="167"/>
      <c r="R11" s="167"/>
      <c r="S11" s="167"/>
      <c r="T11" s="167"/>
      <c r="U11" s="167"/>
      <c r="V11" s="167"/>
      <c r="W11" s="4"/>
      <c r="X11" s="4"/>
      <c r="Y11" s="4"/>
      <c r="Z11" s="4"/>
      <c r="AA11" s="4"/>
      <c r="AB11" s="4"/>
      <c r="AC11" s="4"/>
      <c r="AD11" s="4"/>
      <c r="AE11" s="4"/>
      <c r="AG11" s="167" t="s">
        <v>6</v>
      </c>
      <c r="AH11" s="167"/>
      <c r="AI11" s="167"/>
      <c r="AJ11" s="167"/>
      <c r="AK11" s="167"/>
      <c r="AL11" s="167"/>
      <c r="AM11" s="4"/>
      <c r="AN11" s="4"/>
      <c r="AO11" s="4"/>
      <c r="AP11" s="4"/>
      <c r="AQ11" s="4"/>
      <c r="AR11" s="4"/>
      <c r="AS11" s="4"/>
      <c r="AT11" s="4"/>
      <c r="AU11" s="4"/>
      <c r="AW11" s="167" t="s">
        <v>6</v>
      </c>
      <c r="AX11" s="167"/>
      <c r="AY11" s="167"/>
      <c r="AZ11" s="167"/>
      <c r="BA11" s="167"/>
      <c r="BB11" s="167"/>
      <c r="BC11" s="4"/>
      <c r="BD11" s="4"/>
      <c r="BE11" s="4"/>
      <c r="BF11" s="4"/>
      <c r="BG11" s="4"/>
      <c r="BH11" s="4"/>
      <c r="BI11" s="4"/>
      <c r="BJ11" s="4"/>
      <c r="BK11" s="4"/>
      <c r="BM11" s="167" t="s">
        <v>6</v>
      </c>
      <c r="BN11" s="167"/>
      <c r="BO11" s="167"/>
      <c r="BP11" s="167"/>
      <c r="BQ11" s="167"/>
      <c r="BR11" s="167"/>
      <c r="BS11" s="4"/>
      <c r="BT11" s="4"/>
      <c r="BU11" s="4"/>
      <c r="BV11" s="4"/>
      <c r="BW11" s="4"/>
      <c r="BX11" s="4"/>
      <c r="BY11" s="4"/>
      <c r="BZ11" s="4"/>
      <c r="CA11" s="4"/>
      <c r="CC11" s="167" t="s">
        <v>6</v>
      </c>
      <c r="CD11" s="167"/>
      <c r="CE11" s="167"/>
      <c r="CF11" s="167"/>
      <c r="CG11" s="167"/>
      <c r="CH11" s="167"/>
      <c r="CI11" s="4"/>
      <c r="CJ11" s="4"/>
      <c r="CK11" s="4"/>
      <c r="CL11" s="4"/>
      <c r="CM11" s="4"/>
      <c r="CN11" s="4"/>
      <c r="CO11" s="4"/>
      <c r="CP11" s="4"/>
      <c r="CQ11" s="4"/>
      <c r="CS11" s="167" t="s">
        <v>6</v>
      </c>
      <c r="CT11" s="167"/>
      <c r="CU11" s="167"/>
      <c r="CV11" s="167"/>
      <c r="CW11" s="167"/>
      <c r="CX11" s="167"/>
      <c r="CY11" s="4"/>
      <c r="CZ11" s="4"/>
      <c r="DA11" s="4"/>
      <c r="DB11" s="4"/>
      <c r="DC11" s="4"/>
      <c r="DD11" s="4"/>
      <c r="DE11" s="4"/>
      <c r="DF11" s="4"/>
      <c r="DG11" s="4"/>
      <c r="DI11" s="167" t="s">
        <v>6</v>
      </c>
      <c r="DJ11" s="167"/>
      <c r="DK11" s="167"/>
      <c r="DL11" s="167"/>
      <c r="DM11" s="167"/>
      <c r="DN11" s="167"/>
      <c r="DO11" s="4"/>
      <c r="DP11" s="4"/>
      <c r="DQ11" s="4"/>
      <c r="DR11" s="4"/>
      <c r="DS11" s="4"/>
      <c r="DT11" s="4"/>
      <c r="DU11" s="4"/>
      <c r="DV11" s="4"/>
      <c r="DW11" s="4"/>
      <c r="DY11" s="167" t="s">
        <v>6</v>
      </c>
      <c r="DZ11" s="167"/>
      <c r="EA11" s="167"/>
      <c r="EB11" s="167"/>
      <c r="EC11" s="167"/>
      <c r="ED11" s="167"/>
      <c r="EE11" s="4"/>
      <c r="EF11" s="4"/>
      <c r="EG11" s="4"/>
      <c r="EH11" s="4"/>
      <c r="EI11" s="4"/>
      <c r="EJ11" s="4"/>
      <c r="EK11" s="4"/>
      <c r="EL11" s="4"/>
      <c r="EM11" s="4"/>
      <c r="EO11" s="167" t="s">
        <v>6</v>
      </c>
      <c r="EP11" s="167"/>
      <c r="EQ11" s="167"/>
      <c r="ER11" s="167"/>
      <c r="ES11" s="167"/>
      <c r="ET11" s="167"/>
      <c r="EU11" s="4"/>
      <c r="EV11" s="4"/>
      <c r="EW11" s="4"/>
      <c r="EX11" s="4"/>
      <c r="EY11" s="4"/>
      <c r="EZ11" s="4"/>
      <c r="FA11" s="4"/>
      <c r="FB11" s="4"/>
      <c r="FC11" s="4"/>
      <c r="FE11" s="167" t="s">
        <v>6</v>
      </c>
      <c r="FF11" s="167"/>
      <c r="FG11" s="167"/>
      <c r="FH11" s="167"/>
      <c r="FI11" s="167"/>
      <c r="FJ11" s="167"/>
      <c r="FK11" s="4"/>
      <c r="FL11" s="4"/>
      <c r="FM11" s="4"/>
      <c r="FN11" s="4"/>
      <c r="FO11" s="4"/>
      <c r="FP11" s="4"/>
      <c r="FQ11" s="4"/>
      <c r="FR11" s="4"/>
      <c r="FS11" s="4"/>
      <c r="FU11" s="167" t="s">
        <v>6</v>
      </c>
      <c r="FV11" s="167"/>
      <c r="FW11" s="167"/>
      <c r="FX11" s="167"/>
      <c r="FY11" s="167"/>
      <c r="FZ11" s="167"/>
      <c r="GA11" s="4"/>
      <c r="GB11" s="4"/>
      <c r="GC11" s="4"/>
      <c r="GD11" s="4"/>
      <c r="GE11" s="4"/>
      <c r="GF11" s="4"/>
      <c r="GG11" s="4"/>
      <c r="GH11" s="4"/>
      <c r="GI11" s="4"/>
      <c r="GK11" s="167" t="s">
        <v>6</v>
      </c>
      <c r="GL11" s="167"/>
      <c r="GM11" s="167"/>
      <c r="GN11" s="167"/>
      <c r="GO11" s="167"/>
      <c r="GP11" s="167"/>
      <c r="GQ11" s="4"/>
      <c r="GR11" s="4"/>
      <c r="GS11" s="4"/>
      <c r="GT11" s="4"/>
      <c r="GU11" s="4"/>
      <c r="GV11" s="4"/>
      <c r="GW11" s="4"/>
      <c r="GX11" s="4"/>
      <c r="GY11" s="4"/>
      <c r="HA11" s="167" t="s">
        <v>6</v>
      </c>
      <c r="HB11" s="167"/>
      <c r="HC11" s="167"/>
      <c r="HD11" s="167"/>
      <c r="HE11" s="167"/>
      <c r="HF11" s="167"/>
      <c r="HG11" s="4"/>
      <c r="HH11" s="4"/>
      <c r="HI11" s="4"/>
      <c r="HJ11" s="4"/>
      <c r="HK11" s="4"/>
      <c r="HL11" s="4"/>
      <c r="HM11" s="4"/>
      <c r="HN11" s="4"/>
      <c r="HO11" s="4"/>
      <c r="HQ11" s="167" t="s">
        <v>6</v>
      </c>
      <c r="HR11" s="167"/>
      <c r="HS11" s="167"/>
      <c r="HT11" s="167"/>
      <c r="HU11" s="167"/>
      <c r="HV11" s="167"/>
      <c r="HW11" s="4"/>
      <c r="HX11" s="4"/>
      <c r="HY11" s="4"/>
      <c r="HZ11" s="4"/>
      <c r="IA11" s="4"/>
      <c r="IB11" s="4"/>
      <c r="IC11" s="4"/>
      <c r="ID11" s="4"/>
      <c r="IE11" s="4"/>
      <c r="IG11" s="167"/>
      <c r="IH11" s="167"/>
      <c r="II11" s="167"/>
      <c r="IJ11" s="167"/>
      <c r="IK11" s="167"/>
      <c r="IL11" s="167"/>
      <c r="IM11" s="4"/>
      <c r="IN11" s="4"/>
      <c r="IO11" s="4"/>
      <c r="IP11" s="4"/>
      <c r="IQ11" s="4"/>
      <c r="IR11" s="4"/>
      <c r="IS11" s="4"/>
      <c r="IT11" s="4"/>
      <c r="IU11" s="4"/>
    </row>
    <row r="12" spans="1:256" ht="13.5" customHeight="1" x14ac:dyDescent="0.25">
      <c r="A12" s="78"/>
      <c r="B12" s="76"/>
      <c r="C12" s="77"/>
      <c r="E12" s="6"/>
      <c r="F12" s="6"/>
      <c r="G12" s="7"/>
      <c r="H12" s="7"/>
      <c r="I12" s="7"/>
      <c r="J12" s="7"/>
      <c r="K12" s="7"/>
      <c r="Q12" s="5"/>
      <c r="R12" s="7"/>
      <c r="S12" s="7"/>
      <c r="T12" s="7"/>
      <c r="U12" s="7"/>
      <c r="V12" s="7"/>
      <c r="W12" s="7"/>
      <c r="X12" s="7"/>
      <c r="Y12" s="7"/>
      <c r="Z12" s="7"/>
      <c r="AA12" s="7"/>
      <c r="AG12" s="5" t="s">
        <v>7</v>
      </c>
      <c r="AH12" s="7"/>
      <c r="AI12" s="7"/>
      <c r="AJ12" s="7"/>
      <c r="AK12" s="7"/>
      <c r="AL12" s="7"/>
      <c r="AM12" s="7"/>
      <c r="AN12" s="7"/>
      <c r="AO12" s="7"/>
      <c r="AP12" s="7"/>
      <c r="AQ12" s="7"/>
      <c r="AW12" s="5" t="s">
        <v>7</v>
      </c>
      <c r="AX12" s="7"/>
      <c r="AY12" s="7"/>
      <c r="AZ12" s="7"/>
      <c r="BA12" s="7"/>
      <c r="BB12" s="7"/>
      <c r="BC12" s="7"/>
      <c r="BD12" s="7"/>
      <c r="BE12" s="7"/>
      <c r="BF12" s="7"/>
      <c r="BG12" s="7"/>
      <c r="BM12" s="5" t="s">
        <v>7</v>
      </c>
      <c r="BN12" s="7"/>
      <c r="BO12" s="7"/>
      <c r="BP12" s="7"/>
      <c r="BQ12" s="7"/>
      <c r="BR12" s="7"/>
      <c r="BS12" s="7"/>
      <c r="BT12" s="7"/>
      <c r="BU12" s="7"/>
      <c r="BV12" s="7"/>
      <c r="BW12" s="7"/>
      <c r="CC12" s="5" t="s">
        <v>7</v>
      </c>
      <c r="CD12" s="7"/>
      <c r="CE12" s="7"/>
      <c r="CF12" s="7"/>
      <c r="CG12" s="7"/>
      <c r="CH12" s="7"/>
      <c r="CI12" s="7"/>
      <c r="CJ12" s="7"/>
      <c r="CK12" s="7"/>
      <c r="CL12" s="7"/>
      <c r="CM12" s="7"/>
      <c r="CS12" s="5" t="s">
        <v>7</v>
      </c>
      <c r="CT12" s="7"/>
      <c r="CU12" s="7"/>
      <c r="CV12" s="7"/>
      <c r="CW12" s="7"/>
      <c r="CX12" s="7"/>
      <c r="CY12" s="7"/>
      <c r="CZ12" s="7"/>
      <c r="DA12" s="7"/>
      <c r="DB12" s="7"/>
      <c r="DC12" s="7"/>
      <c r="DI12" s="5" t="s">
        <v>7</v>
      </c>
      <c r="DJ12" s="7"/>
      <c r="DK12" s="7"/>
      <c r="DL12" s="7"/>
      <c r="DM12" s="7"/>
      <c r="DN12" s="7"/>
      <c r="DO12" s="7"/>
      <c r="DP12" s="7"/>
      <c r="DQ12" s="7"/>
      <c r="DR12" s="7"/>
      <c r="DS12" s="7"/>
      <c r="DY12" s="5" t="s">
        <v>7</v>
      </c>
      <c r="DZ12" s="7"/>
      <c r="EA12" s="7"/>
      <c r="EB12" s="7"/>
      <c r="EC12" s="7"/>
      <c r="ED12" s="7"/>
      <c r="EE12" s="7"/>
      <c r="EF12" s="7"/>
      <c r="EG12" s="7"/>
      <c r="EH12" s="7"/>
      <c r="EI12" s="7"/>
      <c r="EO12" s="5" t="s">
        <v>7</v>
      </c>
      <c r="EP12" s="7"/>
      <c r="EQ12" s="7"/>
      <c r="ER12" s="7"/>
      <c r="ES12" s="7"/>
      <c r="ET12" s="7"/>
      <c r="EU12" s="7"/>
      <c r="EV12" s="7"/>
      <c r="EW12" s="7"/>
      <c r="EX12" s="7"/>
      <c r="EY12" s="7"/>
      <c r="FE12" s="5" t="s">
        <v>7</v>
      </c>
      <c r="FF12" s="7"/>
      <c r="FG12" s="7"/>
      <c r="FH12" s="7"/>
      <c r="FI12" s="7"/>
      <c r="FJ12" s="7"/>
      <c r="FK12" s="7"/>
      <c r="FL12" s="7"/>
      <c r="FM12" s="7"/>
      <c r="FN12" s="7"/>
      <c r="FO12" s="7"/>
      <c r="FU12" s="5" t="s">
        <v>7</v>
      </c>
      <c r="FV12" s="7"/>
      <c r="FW12" s="7"/>
      <c r="FX12" s="7"/>
      <c r="FY12" s="7"/>
      <c r="FZ12" s="7"/>
      <c r="GA12" s="7"/>
      <c r="GB12" s="7"/>
      <c r="GC12" s="7"/>
      <c r="GD12" s="7"/>
      <c r="GE12" s="7"/>
      <c r="GK12" s="5" t="s">
        <v>7</v>
      </c>
      <c r="GL12" s="7"/>
      <c r="GM12" s="7"/>
      <c r="GN12" s="7"/>
      <c r="GO12" s="7"/>
      <c r="GP12" s="7"/>
      <c r="GQ12" s="7"/>
      <c r="GR12" s="7"/>
      <c r="GS12" s="7"/>
      <c r="GT12" s="7"/>
      <c r="GU12" s="7"/>
      <c r="HA12" s="5" t="s">
        <v>7</v>
      </c>
      <c r="HB12" s="7"/>
      <c r="HC12" s="7"/>
      <c r="HD12" s="7"/>
      <c r="HE12" s="7"/>
      <c r="HF12" s="7"/>
      <c r="HG12" s="7"/>
      <c r="HH12" s="7"/>
      <c r="HI12" s="7"/>
      <c r="HJ12" s="7"/>
      <c r="HK12" s="7"/>
      <c r="HQ12" s="5" t="s">
        <v>7</v>
      </c>
      <c r="HR12" s="7"/>
      <c r="HS12" s="7"/>
      <c r="HT12" s="7"/>
      <c r="HU12" s="7"/>
      <c r="HV12" s="7"/>
      <c r="HW12" s="7"/>
      <c r="HX12" s="7"/>
      <c r="HY12" s="7"/>
      <c r="HZ12" s="7"/>
      <c r="IA12" s="7"/>
      <c r="IG12" s="5"/>
      <c r="IH12" s="7"/>
      <c r="II12" s="7"/>
      <c r="IJ12" s="7"/>
      <c r="IK12" s="7"/>
      <c r="IL12" s="7"/>
      <c r="IM12" s="7"/>
      <c r="IN12" s="7"/>
      <c r="IO12" s="7"/>
      <c r="IP12" s="7"/>
      <c r="IQ12" s="7"/>
    </row>
    <row r="13" spans="1:256" s="9" customFormat="1" ht="18.75" customHeight="1" thickBot="1" x14ac:dyDescent="0.25">
      <c r="A13" s="170" t="s">
        <v>49</v>
      </c>
      <c r="B13" s="170"/>
      <c r="C13" s="170"/>
      <c r="D13" s="114"/>
      <c r="E13" s="114"/>
      <c r="F13" s="114"/>
      <c r="H13" s="10"/>
      <c r="I13" s="11"/>
      <c r="J13" s="11"/>
      <c r="K13" s="11"/>
      <c r="L13" s="12"/>
      <c r="N13" s="12"/>
    </row>
    <row r="14" spans="1:256" s="9" customFormat="1" ht="33" customHeight="1" thickBot="1" x14ac:dyDescent="0.3">
      <c r="A14" s="171" t="str">
        <f>CONCATENATE("1. Установление границ землепользования ",C14," км")</f>
        <v>1. Установление границ землепользования 5,8 км</v>
      </c>
      <c r="B14" s="172"/>
      <c r="C14" s="135">
        <v>5.8</v>
      </c>
      <c r="D14" s="110" t="s">
        <v>8</v>
      </c>
      <c r="E14" s="93" t="s">
        <v>9</v>
      </c>
      <c r="F14" s="94"/>
      <c r="H14" s="10"/>
      <c r="I14" s="11"/>
      <c r="J14" s="11"/>
      <c r="K14" s="11"/>
      <c r="L14" s="12"/>
      <c r="N14" s="12"/>
    </row>
    <row r="15" spans="1:256" s="9" customFormat="1" ht="17.25" customHeight="1" x14ac:dyDescent="0.3">
      <c r="A15" s="88" t="s">
        <v>10</v>
      </c>
      <c r="B15" s="89" t="s">
        <v>11</v>
      </c>
      <c r="C15" s="90" t="str">
        <f>IF(A16=1,"1183",IF(A16=2,"1218",IF(A16=3,"1229",IF(A16=4,"1252","1275"))))</f>
        <v>1218</v>
      </c>
      <c r="D15" s="83" t="s">
        <v>12</v>
      </c>
      <c r="E15" s="91"/>
      <c r="F15" s="92"/>
      <c r="H15" s="10"/>
      <c r="I15" s="11"/>
      <c r="J15" s="11"/>
      <c r="K15" s="11"/>
      <c r="L15" s="12"/>
      <c r="N15" s="12"/>
    </row>
    <row r="16" spans="1:256" s="9" customFormat="1" ht="16.5" customHeight="1" x14ac:dyDescent="0.25">
      <c r="A16" s="17">
        <v>2</v>
      </c>
      <c r="B16" s="13" t="s">
        <v>13</v>
      </c>
      <c r="C16" s="14" t="str">
        <f>IF(A16=1,"161",IF(A16=2,"195",IF(A16=3,"241",IF(A16=4,"276","333"))))</f>
        <v>195</v>
      </c>
      <c r="D16" s="168" t="s">
        <v>14</v>
      </c>
      <c r="E16" s="169"/>
      <c r="F16" s="16"/>
      <c r="H16" s="10"/>
      <c r="I16" s="11"/>
      <c r="J16" s="11"/>
      <c r="K16" s="11"/>
      <c r="L16" s="12"/>
      <c r="N16" s="12"/>
    </row>
    <row r="17" spans="1:14" s="9" customFormat="1" ht="13.5" customHeight="1" x14ac:dyDescent="0.25">
      <c r="A17" s="18" t="s">
        <v>47</v>
      </c>
      <c r="B17" s="13" t="s">
        <v>15</v>
      </c>
      <c r="C17" s="19">
        <f>SUM(1,0.08*(E17-3))</f>
        <v>1.88</v>
      </c>
      <c r="D17" s="15" t="s">
        <v>16</v>
      </c>
      <c r="E17" s="20">
        <v>14</v>
      </c>
      <c r="F17" s="16"/>
      <c r="H17" s="10"/>
      <c r="I17" s="11"/>
      <c r="J17" s="11"/>
      <c r="K17" s="11"/>
      <c r="L17" s="12"/>
      <c r="N17" s="12"/>
    </row>
    <row r="18" spans="1:14" s="9" customFormat="1" ht="14.25" customHeight="1" x14ac:dyDescent="0.25">
      <c r="A18" s="18" t="s">
        <v>44</v>
      </c>
      <c r="B18" s="13" t="s">
        <v>17</v>
      </c>
      <c r="C18" s="75">
        <f>SUM(1,-0.06*(15-E18))</f>
        <v>0.44800000000000006</v>
      </c>
      <c r="D18" s="15" t="s">
        <v>18</v>
      </c>
      <c r="E18" s="134">
        <f>C14</f>
        <v>5.8</v>
      </c>
      <c r="F18" s="16"/>
      <c r="H18" s="10"/>
      <c r="I18" s="11"/>
      <c r="J18" s="11"/>
      <c r="K18" s="11"/>
      <c r="L18" s="12"/>
      <c r="N18" s="12"/>
    </row>
    <row r="19" spans="1:14" ht="13.5" customHeight="1" x14ac:dyDescent="0.25">
      <c r="A19" s="18" t="s">
        <v>20</v>
      </c>
      <c r="B19" s="13" t="s">
        <v>15</v>
      </c>
      <c r="C19" s="19">
        <f>SUM(1,0.1*(E19-1))</f>
        <v>1.2</v>
      </c>
      <c r="D19" s="15" t="s">
        <v>21</v>
      </c>
      <c r="E19" s="21">
        <v>3</v>
      </c>
      <c r="F19" s="16"/>
      <c r="G19" s="7"/>
      <c r="H19" s="7"/>
      <c r="I19" s="7"/>
      <c r="J19" s="7"/>
      <c r="K19" s="7"/>
    </row>
    <row r="20" spans="1:14" s="9" customFormat="1" ht="15" customHeight="1" x14ac:dyDescent="0.25">
      <c r="A20" s="18" t="s">
        <v>22</v>
      </c>
      <c r="B20" s="13" t="s">
        <v>23</v>
      </c>
      <c r="C20" s="13">
        <v>2.2200000000000002</v>
      </c>
      <c r="D20" s="15" t="s">
        <v>24</v>
      </c>
      <c r="E20" s="13"/>
      <c r="F20" s="16"/>
      <c r="H20" s="10"/>
      <c r="I20" s="11"/>
      <c r="J20" s="11"/>
      <c r="K20" s="11"/>
      <c r="L20" s="12"/>
      <c r="N20" s="12"/>
    </row>
    <row r="21" spans="1:14" s="9" customFormat="1" ht="15" customHeight="1" x14ac:dyDescent="0.25">
      <c r="A21" s="22">
        <v>1.69</v>
      </c>
      <c r="B21" s="23" t="s">
        <v>25</v>
      </c>
      <c r="C21" s="24">
        <f>ROUND(SUM(1,A22*(A21-1)),4)</f>
        <v>1.4347000000000001</v>
      </c>
      <c r="D21" s="25" t="s">
        <v>26</v>
      </c>
      <c r="E21" s="26"/>
      <c r="F21" s="8"/>
      <c r="H21" s="10"/>
      <c r="I21" s="11"/>
      <c r="J21" s="11"/>
      <c r="K21" s="11"/>
      <c r="L21" s="12"/>
      <c r="N21" s="12"/>
    </row>
    <row r="22" spans="1:14" s="9" customFormat="1" ht="15" customHeight="1" x14ac:dyDescent="0.25">
      <c r="A22" s="27">
        <v>0.63</v>
      </c>
      <c r="B22" s="23" t="s">
        <v>27</v>
      </c>
      <c r="C22" s="28"/>
      <c r="D22" s="28"/>
      <c r="E22" s="26"/>
      <c r="F22" s="8"/>
      <c r="H22" s="10"/>
      <c r="I22" s="11"/>
      <c r="J22" s="11"/>
      <c r="K22" s="11"/>
      <c r="L22" s="12"/>
      <c r="N22" s="12"/>
    </row>
    <row r="23" spans="1:14" s="9" customFormat="1" ht="15" customHeight="1" x14ac:dyDescent="0.25">
      <c r="A23" s="29" t="s">
        <v>28</v>
      </c>
      <c r="B23" s="30"/>
      <c r="C23" s="31"/>
      <c r="D23" s="32"/>
      <c r="E23" s="26"/>
      <c r="F23" s="33">
        <f>ROUND((C15*C18)+(C16*C14*C17*C19),2)</f>
        <v>3097.2</v>
      </c>
      <c r="H23" s="10"/>
      <c r="I23" s="11"/>
      <c r="J23" s="11"/>
      <c r="K23" s="11"/>
      <c r="L23" s="12"/>
      <c r="N23" s="12"/>
    </row>
    <row r="24" spans="1:14" ht="18.75" customHeight="1" thickBot="1" x14ac:dyDescent="0.35">
      <c r="A24" s="79" t="str">
        <f>CONCATENATE("C=","(",C15,"*",C18,"+",C16,"*",C14,"*",C17,"*",C19,")","*",C20,"*",C21,)</f>
        <v>C=(1218*0,448+195*5,8*1,88*1,2)*2,22*1,4347</v>
      </c>
      <c r="B24" s="80"/>
      <c r="C24" s="80"/>
      <c r="D24" s="80"/>
      <c r="E24" s="80"/>
      <c r="F24" s="81">
        <f>ROUND(PRODUCT(F23,C20,C21),2)</f>
        <v>9864.69</v>
      </c>
      <c r="G24" s="7"/>
      <c r="H24" s="7"/>
      <c r="I24" s="11"/>
      <c r="J24" s="11"/>
      <c r="K24" s="11"/>
      <c r="L24" s="12"/>
      <c r="N24" s="12"/>
    </row>
    <row r="25" spans="1:14" ht="35.25" customHeight="1" thickBot="1" x14ac:dyDescent="0.3">
      <c r="A25" s="84" t="str">
        <f>CONCATENATE("2. Вычисление общей площади землепользования ",C25," тыс.га")</f>
        <v>2. Вычисление общей площади землепользования 0,241 тыс.га</v>
      </c>
      <c r="B25" s="85"/>
      <c r="C25" s="136">
        <v>0.24099999999999999</v>
      </c>
      <c r="D25" s="115" t="s">
        <v>29</v>
      </c>
      <c r="E25" s="86" t="s">
        <v>9</v>
      </c>
      <c r="F25" s="87"/>
      <c r="G25" s="7"/>
      <c r="H25" s="7"/>
      <c r="I25" s="11"/>
      <c r="J25" s="11"/>
      <c r="K25" s="11"/>
      <c r="L25" s="12"/>
      <c r="N25" s="12"/>
    </row>
    <row r="26" spans="1:14" ht="15.75" customHeight="1" x14ac:dyDescent="0.25">
      <c r="A26" s="116"/>
      <c r="B26" s="23" t="s">
        <v>11</v>
      </c>
      <c r="C26" s="23">
        <v>56</v>
      </c>
      <c r="D26" s="83" t="s">
        <v>12</v>
      </c>
      <c r="E26" s="28"/>
      <c r="F26" s="34"/>
      <c r="G26" s="7"/>
      <c r="H26" s="7"/>
      <c r="I26" s="11"/>
      <c r="J26" s="11"/>
      <c r="K26" s="11"/>
      <c r="L26" s="12"/>
      <c r="N26" s="12"/>
    </row>
    <row r="27" spans="1:14" s="9" customFormat="1" ht="14.25" customHeight="1" x14ac:dyDescent="0.25">
      <c r="A27" s="117"/>
      <c r="B27" s="30" t="s">
        <v>13</v>
      </c>
      <c r="C27" s="23">
        <v>34</v>
      </c>
      <c r="D27" s="15" t="s">
        <v>30</v>
      </c>
      <c r="E27" s="28"/>
      <c r="F27" s="34"/>
      <c r="H27" s="10"/>
      <c r="I27" s="11"/>
      <c r="J27" s="11"/>
      <c r="K27" s="11"/>
      <c r="L27" s="12"/>
      <c r="N27" s="12"/>
    </row>
    <row r="28" spans="1:14" s="9" customFormat="1" ht="14.25" customHeight="1" x14ac:dyDescent="0.25">
      <c r="A28" s="35" t="s">
        <v>31</v>
      </c>
      <c r="B28" s="23" t="s">
        <v>17</v>
      </c>
      <c r="C28" s="36">
        <f>ROUND(SUM(1,-0.9*(1-E28)),2)</f>
        <v>0.32</v>
      </c>
      <c r="D28" s="23" t="s">
        <v>18</v>
      </c>
      <c r="E28" s="137">
        <f>C25</f>
        <v>0.24099999999999999</v>
      </c>
      <c r="F28" s="34"/>
      <c r="H28" s="10"/>
      <c r="I28" s="11"/>
      <c r="J28" s="11"/>
      <c r="K28" s="11"/>
      <c r="L28" s="12"/>
      <c r="N28" s="12"/>
    </row>
    <row r="29" spans="1:14" ht="15.75" customHeight="1" x14ac:dyDescent="0.25">
      <c r="A29" s="35" t="s">
        <v>32</v>
      </c>
      <c r="B29" s="37" t="s">
        <v>15</v>
      </c>
      <c r="C29" s="38">
        <f>ROUND(SUM(1,-0.7*(1-E29)),2)</f>
        <v>0.47</v>
      </c>
      <c r="D29" s="23" t="s">
        <v>33</v>
      </c>
      <c r="E29" s="137">
        <f>E28</f>
        <v>0.24099999999999999</v>
      </c>
      <c r="F29" s="34"/>
      <c r="G29" s="7"/>
      <c r="H29" s="7"/>
      <c r="I29" s="11"/>
      <c r="J29" s="11"/>
      <c r="K29" s="11"/>
      <c r="L29" s="12"/>
      <c r="N29" s="12"/>
    </row>
    <row r="30" spans="1:14" ht="15.75" customHeight="1" x14ac:dyDescent="0.25">
      <c r="A30" s="40" t="s">
        <v>43</v>
      </c>
      <c r="B30" s="41" t="s">
        <v>23</v>
      </c>
      <c r="C30" s="23">
        <v>1.99</v>
      </c>
      <c r="D30" s="39" t="s">
        <v>24</v>
      </c>
      <c r="E30" s="41"/>
      <c r="F30" s="34"/>
      <c r="G30" s="7"/>
      <c r="H30" s="7"/>
      <c r="I30" s="11"/>
      <c r="J30" s="11"/>
      <c r="K30" s="11"/>
      <c r="L30" s="12"/>
      <c r="N30" s="12"/>
    </row>
    <row r="31" spans="1:14" ht="15.75" customHeight="1" x14ac:dyDescent="0.25">
      <c r="A31" s="29" t="s">
        <v>60</v>
      </c>
      <c r="B31" s="42"/>
      <c r="C31" s="28"/>
      <c r="D31" s="28"/>
      <c r="E31" s="28"/>
      <c r="F31" s="33">
        <f>(C26*C28)+(C27*C25*C29)</f>
        <v>21.771180000000001</v>
      </c>
      <c r="G31" s="7"/>
      <c r="H31" s="7"/>
      <c r="I31" s="11"/>
      <c r="J31" s="11"/>
      <c r="K31" s="11"/>
      <c r="L31" s="12"/>
      <c r="N31" s="12"/>
    </row>
    <row r="32" spans="1:14" ht="18.75" customHeight="1" thickBot="1" x14ac:dyDescent="0.35">
      <c r="A32" s="79" t="str">
        <f>CONCATENATE("C=","(",C26,"*",C28,"+",C27,"*",C29,")","*",C30,)</f>
        <v>C=(56*0,32+34*0,47)*1,99</v>
      </c>
      <c r="B32" s="95"/>
      <c r="C32" s="95"/>
      <c r="D32" s="95"/>
      <c r="E32" s="96"/>
      <c r="F32" s="97">
        <f>ROUND(PRODUCT(F31,C30,),2)</f>
        <v>43.32</v>
      </c>
      <c r="G32" s="7"/>
      <c r="H32" s="61"/>
      <c r="I32" s="62"/>
      <c r="J32" s="62"/>
      <c r="K32" s="62"/>
      <c r="L32" s="63"/>
      <c r="M32" s="64"/>
      <c r="N32" s="63"/>
    </row>
    <row r="33" spans="1:19" ht="34.5" customHeight="1" thickBot="1" x14ac:dyDescent="0.3">
      <c r="A33" s="84" t="str">
        <f>CONCATENATE("3. Описание и согласование границ землепользования ",C33," км")</f>
        <v>3. Описание и согласование границ землепользования 5,8 км</v>
      </c>
      <c r="B33" s="100"/>
      <c r="C33" s="135">
        <f>C14</f>
        <v>5.8</v>
      </c>
      <c r="D33" s="115" t="s">
        <v>34</v>
      </c>
      <c r="E33" s="86" t="s">
        <v>9</v>
      </c>
      <c r="F33" s="101"/>
      <c r="G33" s="7"/>
      <c r="H33" s="61"/>
      <c r="I33" s="62"/>
      <c r="J33" s="62"/>
      <c r="K33" s="62"/>
      <c r="L33" s="63"/>
      <c r="M33" s="64"/>
      <c r="N33" s="63"/>
    </row>
    <row r="34" spans="1:19" ht="15.75" customHeight="1" x14ac:dyDescent="0.25">
      <c r="A34" s="118"/>
      <c r="B34" s="41" t="s">
        <v>11</v>
      </c>
      <c r="C34" s="41">
        <v>882</v>
      </c>
      <c r="D34" s="83" t="s">
        <v>12</v>
      </c>
      <c r="E34" s="98"/>
      <c r="F34" s="99"/>
      <c r="G34" s="7"/>
      <c r="H34" s="7"/>
      <c r="I34" s="7"/>
      <c r="J34" s="7"/>
      <c r="K34" s="7"/>
    </row>
    <row r="35" spans="1:19" ht="12.75" customHeight="1" x14ac:dyDescent="0.25">
      <c r="A35" s="119"/>
      <c r="B35" s="30" t="s">
        <v>13</v>
      </c>
      <c r="C35" s="30">
        <v>11</v>
      </c>
      <c r="D35" s="15" t="s">
        <v>14</v>
      </c>
      <c r="E35" s="43"/>
      <c r="F35" s="44"/>
      <c r="G35" s="7"/>
      <c r="H35" s="7"/>
      <c r="I35" s="66"/>
      <c r="J35" s="66"/>
      <c r="K35" s="66"/>
      <c r="L35" s="66"/>
      <c r="M35" s="66"/>
      <c r="N35" s="66"/>
      <c r="O35" s="66"/>
    </row>
    <row r="36" spans="1:19" ht="17.25" customHeight="1" x14ac:dyDescent="0.25">
      <c r="A36" s="45" t="s">
        <v>35</v>
      </c>
      <c r="B36" s="30" t="s">
        <v>36</v>
      </c>
      <c r="C36" s="46">
        <v>1</v>
      </c>
      <c r="D36" s="30" t="s">
        <v>16</v>
      </c>
      <c r="E36" s="43"/>
      <c r="F36" s="44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</row>
    <row r="37" spans="1:19" s="9" customFormat="1" ht="14.25" customHeight="1" x14ac:dyDescent="0.25">
      <c r="A37" s="47" t="s">
        <v>37</v>
      </c>
      <c r="B37" s="30" t="s">
        <v>17</v>
      </c>
      <c r="C37" s="48">
        <f>ROUND(SUM(1,-0.02*(40-E37)),2)</f>
        <v>0.32</v>
      </c>
      <c r="D37" s="30" t="s">
        <v>18</v>
      </c>
      <c r="E37" s="133">
        <f>C33</f>
        <v>5.8</v>
      </c>
      <c r="F37" s="44"/>
      <c r="H37" s="10"/>
      <c r="I37" s="11"/>
      <c r="J37" s="11"/>
      <c r="K37" s="11"/>
      <c r="L37" s="12"/>
      <c r="N37" s="12"/>
    </row>
    <row r="38" spans="1:19" ht="15.75" customHeight="1" x14ac:dyDescent="0.25">
      <c r="A38" s="18" t="s">
        <v>38</v>
      </c>
      <c r="B38" s="30" t="s">
        <v>15</v>
      </c>
      <c r="C38" s="49">
        <f>ROUND(SUM(1,0.05*(E38-1)),2)</f>
        <v>1.65</v>
      </c>
      <c r="D38" s="30" t="s">
        <v>19</v>
      </c>
      <c r="E38" s="20">
        <v>14</v>
      </c>
      <c r="F38" s="44"/>
      <c r="G38" s="7"/>
      <c r="H38" s="7"/>
      <c r="I38" s="7"/>
      <c r="J38" s="7"/>
      <c r="K38" s="7"/>
    </row>
    <row r="39" spans="1:19" ht="15.75" customHeight="1" x14ac:dyDescent="0.25">
      <c r="A39" s="18" t="s">
        <v>20</v>
      </c>
      <c r="B39" s="30" t="s">
        <v>15</v>
      </c>
      <c r="C39" s="49">
        <f>ROUND(SUM(1,0.1*(E39-1)),2)</f>
        <v>1.2</v>
      </c>
      <c r="D39" s="30" t="s">
        <v>21</v>
      </c>
      <c r="E39" s="20">
        <v>3</v>
      </c>
      <c r="F39" s="50"/>
      <c r="G39" s="7"/>
      <c r="H39" s="7"/>
      <c r="I39" s="7"/>
      <c r="J39" s="7"/>
      <c r="K39" s="7"/>
    </row>
    <row r="40" spans="1:19" ht="15.75" x14ac:dyDescent="0.25">
      <c r="A40" s="18" t="s">
        <v>22</v>
      </c>
      <c r="B40" s="13" t="s">
        <v>23</v>
      </c>
      <c r="C40" s="13">
        <v>2.2200000000000002</v>
      </c>
      <c r="D40" s="15" t="s">
        <v>24</v>
      </c>
      <c r="E40" s="13"/>
      <c r="F40" s="16"/>
      <c r="G40" s="7"/>
      <c r="H40" s="7"/>
      <c r="I40" s="7"/>
      <c r="J40" s="7"/>
      <c r="K40" s="7"/>
    </row>
    <row r="41" spans="1:19" ht="15.75" x14ac:dyDescent="0.25">
      <c r="A41" s="51">
        <v>1.69</v>
      </c>
      <c r="B41" s="30" t="s">
        <v>25</v>
      </c>
      <c r="C41" s="38">
        <f>ROUND(SUM(1,A42*(A41-1)),2)</f>
        <v>1.37</v>
      </c>
      <c r="D41" s="52" t="s">
        <v>26</v>
      </c>
      <c r="E41" s="26"/>
      <c r="F41" s="53"/>
      <c r="G41" s="7"/>
      <c r="H41" s="7"/>
      <c r="I41" s="7"/>
      <c r="J41" s="7"/>
      <c r="K41" s="7"/>
    </row>
    <row r="42" spans="1:19" ht="15.75" customHeight="1" x14ac:dyDescent="0.3">
      <c r="A42" s="54">
        <v>0.53</v>
      </c>
      <c r="B42" s="30" t="s">
        <v>27</v>
      </c>
      <c r="C42" s="43"/>
      <c r="D42" s="43"/>
      <c r="E42" s="43"/>
      <c r="F42" s="44"/>
      <c r="G42" s="7"/>
      <c r="H42" s="70"/>
      <c r="I42" s="70"/>
      <c r="J42" s="7"/>
      <c r="K42" s="7"/>
    </row>
    <row r="43" spans="1:19" ht="17.25" customHeight="1" x14ac:dyDescent="0.25">
      <c r="A43" s="55" t="s">
        <v>28</v>
      </c>
      <c r="B43" s="56"/>
      <c r="C43" s="43"/>
      <c r="D43" s="43"/>
      <c r="E43" s="43"/>
      <c r="F43" s="33">
        <f>ROUND((C34*C37)+(C35*C33*C38*C39),2)</f>
        <v>408.56</v>
      </c>
      <c r="G43" s="7"/>
      <c r="H43" s="7"/>
      <c r="I43" s="7"/>
      <c r="J43" s="7"/>
      <c r="K43" s="7"/>
    </row>
    <row r="44" spans="1:19" ht="17.25" customHeight="1" thickBot="1" x14ac:dyDescent="0.35">
      <c r="A44" s="57" t="str">
        <f>CONCATENATE("C=","(",C34,"*",C36,"*",C37,"+",C35,"*",C33,"*",C36,"*",C38,"*",C39,")","*",C40,"*",C41)</f>
        <v>C=(882*1*0,32+11*5,8*1*1,65*1,2)*2,22*1,37</v>
      </c>
      <c r="B44" s="58"/>
      <c r="C44" s="58"/>
      <c r="D44" s="58"/>
      <c r="E44" s="59"/>
      <c r="F44" s="60">
        <f>ROUND(PRODUCT(F43,C40,C41),2)</f>
        <v>1242.5899999999999</v>
      </c>
      <c r="G44" s="7"/>
      <c r="H44" s="7"/>
      <c r="I44" s="7"/>
      <c r="J44" s="7"/>
      <c r="K44" s="7"/>
    </row>
    <row r="45" spans="1:19" ht="19.5" customHeight="1" thickBot="1" x14ac:dyDescent="0.3">
      <c r="A45" s="171" t="str">
        <f>CONCATENATE("4. Подготовка межевого плана ")</f>
        <v xml:space="preserve">4. Подготовка межевого плана </v>
      </c>
      <c r="B45" s="174"/>
      <c r="C45" s="136">
        <f>C25</f>
        <v>0.24099999999999999</v>
      </c>
      <c r="D45" s="115" t="s">
        <v>39</v>
      </c>
      <c r="E45" s="102"/>
      <c r="F45" s="103"/>
      <c r="G45" s="7"/>
      <c r="H45" s="7"/>
      <c r="I45" s="7"/>
      <c r="J45" s="7"/>
      <c r="K45" s="7"/>
    </row>
    <row r="46" spans="1:19" ht="15.75" x14ac:dyDescent="0.25">
      <c r="A46" s="82">
        <v>1</v>
      </c>
      <c r="B46" s="41" t="s">
        <v>11</v>
      </c>
      <c r="C46" s="41">
        <v>1363</v>
      </c>
      <c r="D46" s="41"/>
      <c r="E46" s="98"/>
      <c r="F46" s="99"/>
      <c r="G46" s="7"/>
      <c r="H46" s="7"/>
      <c r="I46" s="7"/>
      <c r="J46" s="7"/>
      <c r="K46" s="7"/>
    </row>
    <row r="47" spans="1:19" ht="18" customHeight="1" x14ac:dyDescent="0.25">
      <c r="A47" s="65"/>
      <c r="B47" s="30" t="s">
        <v>13</v>
      </c>
      <c r="C47" s="30">
        <v>3431</v>
      </c>
      <c r="D47" s="30"/>
      <c r="E47" s="43"/>
      <c r="F47" s="44"/>
      <c r="G47" s="7"/>
      <c r="H47" s="7"/>
      <c r="I47" s="7"/>
      <c r="J47" s="7"/>
      <c r="K47" s="7"/>
    </row>
    <row r="48" spans="1:19" ht="18" customHeight="1" x14ac:dyDescent="0.25">
      <c r="A48" s="47" t="s">
        <v>45</v>
      </c>
      <c r="B48" s="30" t="s">
        <v>17</v>
      </c>
      <c r="C48" s="67">
        <f>ROUND(SUM(1,-0.9*(1-E48)),2)</f>
        <v>0.32</v>
      </c>
      <c r="D48" s="30" t="s">
        <v>18</v>
      </c>
      <c r="E48" s="138">
        <f>C45</f>
        <v>0.24099999999999999</v>
      </c>
      <c r="F48" s="44"/>
      <c r="G48" s="7"/>
      <c r="H48" s="7"/>
      <c r="I48" s="7"/>
      <c r="J48" s="7"/>
      <c r="K48" s="7"/>
    </row>
    <row r="49" spans="1:11" ht="15.75" x14ac:dyDescent="0.25">
      <c r="A49" s="18" t="s">
        <v>58</v>
      </c>
      <c r="B49" s="13" t="s">
        <v>23</v>
      </c>
      <c r="C49" s="13">
        <v>1.99</v>
      </c>
      <c r="D49" s="15" t="s">
        <v>24</v>
      </c>
      <c r="E49" s="13"/>
      <c r="F49" s="16"/>
      <c r="G49" s="7"/>
      <c r="H49" s="7"/>
      <c r="I49" s="7"/>
      <c r="J49" s="7"/>
      <c r="K49" s="7"/>
    </row>
    <row r="50" spans="1:11" ht="15.75" customHeight="1" x14ac:dyDescent="0.25">
      <c r="A50" s="55" t="s">
        <v>59</v>
      </c>
      <c r="B50" s="56"/>
      <c r="C50" s="43"/>
      <c r="D50" s="43"/>
      <c r="E50" s="43"/>
      <c r="F50" s="33">
        <f>ROUND((C46*C48)+(C47*C45),2)</f>
        <v>1263.03</v>
      </c>
      <c r="G50" s="7"/>
      <c r="H50" s="7"/>
      <c r="I50" s="7"/>
      <c r="J50" s="7"/>
      <c r="K50" s="7"/>
    </row>
    <row r="51" spans="1:11" ht="17.25" thickBot="1" x14ac:dyDescent="0.35">
      <c r="A51" s="18" t="str">
        <f>CONCATENATE("C=","(",C46,"*",C48,"+",C47,"*",C45,")","*",C49,"")</f>
        <v>C=(1363*0,32+3431*0,241)*1,99</v>
      </c>
      <c r="B51" s="68"/>
      <c r="C51" s="68"/>
      <c r="D51" s="68"/>
      <c r="E51" s="69"/>
      <c r="F51" s="60">
        <f>ROUND(PRODUCT(F50,C49,A46),2)</f>
        <v>2513.4299999999998</v>
      </c>
    </row>
    <row r="52" spans="1:11" ht="16.5" x14ac:dyDescent="0.2">
      <c r="A52" s="175" t="str">
        <f>CONCATENATE("С=",F24,"+",F32,"+",F44,"+",F51,)</f>
        <v>С=9864,69+43,32+1242,59+2513,43</v>
      </c>
      <c r="B52" s="176"/>
      <c r="C52" s="176"/>
      <c r="D52" s="176"/>
      <c r="E52" s="177"/>
      <c r="F52" s="71">
        <f>F24+F32+F44+F51</f>
        <v>13664.03</v>
      </c>
    </row>
    <row r="53" spans="1:11" ht="33" customHeight="1" x14ac:dyDescent="0.2">
      <c r="A53" s="178" t="s">
        <v>48</v>
      </c>
      <c r="B53" s="179"/>
      <c r="C53" s="179"/>
      <c r="D53" s="180">
        <f>ROUND(PRODUCT(7.73362,1.569),5)</f>
        <v>12.13405</v>
      </c>
      <c r="E53" s="181"/>
      <c r="F53" s="71">
        <f>F52*D53</f>
        <v>165800.02322150001</v>
      </c>
    </row>
    <row r="54" spans="1:11" ht="16.5" x14ac:dyDescent="0.2">
      <c r="A54" s="178" t="s">
        <v>56</v>
      </c>
      <c r="B54" s="179"/>
      <c r="C54" s="179"/>
      <c r="D54" s="179"/>
      <c r="E54" s="72">
        <v>300</v>
      </c>
      <c r="F54" s="73">
        <f>E54*2</f>
        <v>600</v>
      </c>
    </row>
    <row r="55" spans="1:11" ht="18" customHeight="1" x14ac:dyDescent="0.2">
      <c r="A55" s="125" t="s">
        <v>40</v>
      </c>
      <c r="B55" s="131"/>
      <c r="C55" s="131"/>
      <c r="D55" s="131"/>
      <c r="E55" s="131"/>
      <c r="F55" s="71">
        <f>F53+F54</f>
        <v>166400.02322150001</v>
      </c>
    </row>
    <row r="56" spans="1:11" ht="30" customHeight="1" x14ac:dyDescent="0.2">
      <c r="A56" s="178" t="s">
        <v>51</v>
      </c>
      <c r="B56" s="179"/>
      <c r="C56" s="179"/>
      <c r="D56" s="182"/>
      <c r="E56" s="126">
        <v>0.2</v>
      </c>
      <c r="F56" s="71">
        <f>F55*E56</f>
        <v>33280.004644300003</v>
      </c>
    </row>
    <row r="57" spans="1:11" ht="16.5" x14ac:dyDescent="0.2">
      <c r="A57" s="125" t="s">
        <v>40</v>
      </c>
      <c r="B57" s="131"/>
      <c r="C57" s="131"/>
      <c r="D57" s="131"/>
      <c r="E57" s="131"/>
      <c r="F57" s="71">
        <f>F55+F56</f>
        <v>199680.02786580002</v>
      </c>
    </row>
    <row r="58" spans="1:11" ht="20.25" customHeight="1" thickBot="1" x14ac:dyDescent="0.35">
      <c r="A58" s="104" t="s">
        <v>41</v>
      </c>
      <c r="B58" s="120"/>
      <c r="C58" s="120"/>
      <c r="D58" s="120"/>
      <c r="E58" s="121">
        <v>0.18</v>
      </c>
      <c r="F58" s="105">
        <f>F57*E58</f>
        <v>35942.405015844</v>
      </c>
    </row>
    <row r="59" spans="1:11" ht="17.25" thickBot="1" x14ac:dyDescent="0.35">
      <c r="A59" s="106" t="s">
        <v>42</v>
      </c>
      <c r="B59" s="122"/>
      <c r="C59" s="122"/>
      <c r="D59" s="122"/>
      <c r="E59" s="123"/>
      <c r="F59" s="107">
        <f>F57+F58</f>
        <v>235622.43288164402</v>
      </c>
    </row>
    <row r="60" spans="1:11" ht="12.75" customHeight="1" x14ac:dyDescent="0.25">
      <c r="A60" s="74"/>
      <c r="D60" s="7"/>
      <c r="E60" s="7"/>
      <c r="F60" s="7"/>
    </row>
    <row r="61" spans="1:11" ht="16.5" x14ac:dyDescent="0.3">
      <c r="A61" s="173" t="s">
        <v>52</v>
      </c>
      <c r="B61" s="173"/>
      <c r="C61" s="173"/>
      <c r="D61" s="173"/>
      <c r="E61" s="173"/>
      <c r="F61" s="173"/>
    </row>
    <row r="62" spans="1:11" ht="12" customHeight="1" x14ac:dyDescent="0.25">
      <c r="A62" s="7"/>
      <c r="B62" s="7"/>
      <c r="C62" s="7"/>
      <c r="D62" s="7"/>
      <c r="E62" s="7"/>
      <c r="F62" s="7"/>
    </row>
    <row r="63" spans="1:11" ht="10.5" customHeight="1" x14ac:dyDescent="0.25">
      <c r="A63" s="7"/>
      <c r="B63" s="7"/>
      <c r="C63" s="7"/>
      <c r="D63" s="7"/>
      <c r="E63" s="7"/>
      <c r="F63" s="7"/>
    </row>
    <row r="64" spans="1:11" ht="19.5" x14ac:dyDescent="0.25">
      <c r="A64" s="111" t="s">
        <v>61</v>
      </c>
      <c r="B64" s="7"/>
      <c r="C64" s="7"/>
      <c r="D64" s="7"/>
      <c r="E64" s="7"/>
      <c r="F64" s="7"/>
    </row>
    <row r="65" spans="1:6" ht="15.75" x14ac:dyDescent="0.25">
      <c r="A65" s="7"/>
      <c r="B65" s="7"/>
      <c r="C65" s="7"/>
      <c r="D65" s="7"/>
      <c r="E65" s="7"/>
      <c r="F65" s="7"/>
    </row>
    <row r="66" spans="1:6" ht="15.75" x14ac:dyDescent="0.25">
      <c r="A66" s="7"/>
      <c r="B66" s="7"/>
      <c r="C66" s="7"/>
      <c r="D66" s="7"/>
      <c r="E66" s="7"/>
      <c r="F66" s="7"/>
    </row>
    <row r="67" spans="1:6" ht="15.75" x14ac:dyDescent="0.25">
      <c r="A67" s="7"/>
      <c r="B67" s="7"/>
      <c r="C67" s="7"/>
      <c r="D67" s="7"/>
      <c r="E67" s="7"/>
      <c r="F67" s="7"/>
    </row>
    <row r="68" spans="1:6" ht="15.75" x14ac:dyDescent="0.25">
      <c r="A68" s="7"/>
      <c r="B68" s="7"/>
      <c r="C68" s="7"/>
      <c r="D68" s="7"/>
      <c r="E68" s="7"/>
      <c r="F68" s="7"/>
    </row>
    <row r="69" spans="1:6" ht="15.75" x14ac:dyDescent="0.25">
      <c r="A69" s="7"/>
      <c r="B69" s="7"/>
      <c r="C69" s="7"/>
      <c r="D69" s="7"/>
      <c r="E69" s="7"/>
      <c r="F69" s="7"/>
    </row>
    <row r="70" spans="1:6" ht="15.75" x14ac:dyDescent="0.25">
      <c r="A70" s="7"/>
      <c r="B70" s="7"/>
      <c r="C70" s="7"/>
      <c r="D70" s="7"/>
      <c r="E70" s="7"/>
    </row>
  </sheetData>
  <mergeCells count="75">
    <mergeCell ref="AW8:BB8"/>
    <mergeCell ref="C1:F1"/>
    <mergeCell ref="C2:F2"/>
    <mergeCell ref="A8:F8"/>
    <mergeCell ref="Q8:V8"/>
    <mergeCell ref="AG8:AL8"/>
    <mergeCell ref="HQ8:HV8"/>
    <mergeCell ref="IG8:IL8"/>
    <mergeCell ref="BM8:BR8"/>
    <mergeCell ref="CC8:CH8"/>
    <mergeCell ref="CS8:CX8"/>
    <mergeCell ref="DI8:DN8"/>
    <mergeCell ref="DY8:ED8"/>
    <mergeCell ref="EO8:ET8"/>
    <mergeCell ref="CC9:CH9"/>
    <mergeCell ref="FE8:FJ8"/>
    <mergeCell ref="FU8:FZ8"/>
    <mergeCell ref="GK8:GP8"/>
    <mergeCell ref="HA8:HF8"/>
    <mergeCell ref="GK9:GP9"/>
    <mergeCell ref="HA9:HF9"/>
    <mergeCell ref="A9:F9"/>
    <mergeCell ref="Q9:V9"/>
    <mergeCell ref="AG9:AL9"/>
    <mergeCell ref="AW9:BB9"/>
    <mergeCell ref="BM9:BR9"/>
    <mergeCell ref="HQ9:HV9"/>
    <mergeCell ref="IG9:IL9"/>
    <mergeCell ref="Q10:AF10"/>
    <mergeCell ref="AG10:AV10"/>
    <mergeCell ref="AW10:BL10"/>
    <mergeCell ref="BM10:CB10"/>
    <mergeCell ref="CC10:CR10"/>
    <mergeCell ref="CS10:DH10"/>
    <mergeCell ref="CS9:CX9"/>
    <mergeCell ref="DI9:DN9"/>
    <mergeCell ref="DY9:ED9"/>
    <mergeCell ref="EO9:ET9"/>
    <mergeCell ref="FE9:FJ9"/>
    <mergeCell ref="FU9:FZ9"/>
    <mergeCell ref="HA10:HP10"/>
    <mergeCell ref="HQ10:IF10"/>
    <mergeCell ref="IG10:IV10"/>
    <mergeCell ref="A11:F11"/>
    <mergeCell ref="Q11:V11"/>
    <mergeCell ref="AG11:AL11"/>
    <mergeCell ref="AW11:BB11"/>
    <mergeCell ref="BM11:BR11"/>
    <mergeCell ref="CC11:CH11"/>
    <mergeCell ref="CS11:CX11"/>
    <mergeCell ref="DI10:DX10"/>
    <mergeCell ref="DY10:EN10"/>
    <mergeCell ref="EO10:FD10"/>
    <mergeCell ref="FE10:FT10"/>
    <mergeCell ref="FU10:GJ10"/>
    <mergeCell ref="GK10:GZ10"/>
    <mergeCell ref="HA11:HF11"/>
    <mergeCell ref="HQ11:HV11"/>
    <mergeCell ref="D16:E16"/>
    <mergeCell ref="DI11:DN11"/>
    <mergeCell ref="DY11:ED11"/>
    <mergeCell ref="EO11:ET11"/>
    <mergeCell ref="FE11:FJ11"/>
    <mergeCell ref="IG11:IL11"/>
    <mergeCell ref="A13:C13"/>
    <mergeCell ref="A14:B14"/>
    <mergeCell ref="FU11:FZ11"/>
    <mergeCell ref="GK11:GP11"/>
    <mergeCell ref="A61:F61"/>
    <mergeCell ref="A45:B45"/>
    <mergeCell ref="A52:E52"/>
    <mergeCell ref="A53:C53"/>
    <mergeCell ref="D53:E53"/>
    <mergeCell ref="A54:D54"/>
    <mergeCell ref="A56:D56"/>
  </mergeCells>
  <pageMargins left="0.90551181102362199" right="0.70866141732283461" top="0.55118110236220474" bottom="0.74803149606299213" header="0.31496062992125984" footer="0.31496062992125984"/>
  <pageSetup paperSize="9" scale="63" fitToHeight="2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66"/>
  <sheetViews>
    <sheetView topLeftCell="A6" workbookViewId="0">
      <selection activeCell="A12" sqref="A12"/>
    </sheetView>
  </sheetViews>
  <sheetFormatPr defaultRowHeight="12.75" x14ac:dyDescent="0.2"/>
  <cols>
    <col min="1" max="1" width="48.28515625" customWidth="1"/>
    <col min="2" max="2" width="13.42578125" customWidth="1"/>
    <col min="3" max="3" width="14.5703125" customWidth="1"/>
    <col min="4" max="4" width="12.7109375" customWidth="1"/>
    <col min="5" max="5" width="14.28515625" customWidth="1"/>
    <col min="6" max="6" width="27.710937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160" t="s">
        <v>0</v>
      </c>
      <c r="D1" s="161"/>
      <c r="E1" s="161"/>
      <c r="F1" s="161"/>
    </row>
    <row r="2" spans="1:256" ht="15.75" hidden="1" customHeight="1" x14ac:dyDescent="0.25">
      <c r="C2" s="162" t="s">
        <v>1</v>
      </c>
      <c r="D2" s="161"/>
      <c r="E2" s="161"/>
      <c r="F2" s="161"/>
    </row>
    <row r="3" spans="1:256" ht="38.25" hidden="1" customHeight="1" x14ac:dyDescent="0.25">
      <c r="D3" s="130" t="s">
        <v>2</v>
      </c>
      <c r="E3" s="129"/>
      <c r="F3" s="129"/>
    </row>
    <row r="4" spans="1:256" ht="28.5" hidden="1" customHeight="1" x14ac:dyDescent="0.25">
      <c r="D4" s="130" t="s">
        <v>3</v>
      </c>
      <c r="E4" s="129"/>
      <c r="F4" s="129"/>
    </row>
    <row r="5" spans="1:256" ht="18" hidden="1" customHeight="1" x14ac:dyDescent="0.2">
      <c r="F5" s="1"/>
    </row>
    <row r="6" spans="1:256" ht="18" customHeight="1" x14ac:dyDescent="0.2">
      <c r="F6" s="112" t="s">
        <v>50</v>
      </c>
      <c r="G6" s="113"/>
      <c r="H6" s="113"/>
      <c r="I6" s="113"/>
      <c r="J6" s="113"/>
      <c r="K6" s="113"/>
    </row>
    <row r="7" spans="1:256" ht="12" customHeight="1" x14ac:dyDescent="0.2">
      <c r="F7" s="1"/>
    </row>
    <row r="8" spans="1:256" ht="18" customHeight="1" x14ac:dyDescent="0.35">
      <c r="A8" s="163" t="s">
        <v>46</v>
      </c>
      <c r="B8" s="163"/>
      <c r="C8" s="163"/>
      <c r="D8" s="163"/>
      <c r="E8" s="163"/>
      <c r="F8" s="163"/>
      <c r="G8" s="2"/>
      <c r="H8" s="2"/>
      <c r="I8" s="2"/>
      <c r="J8" s="2"/>
      <c r="K8" s="2"/>
      <c r="L8" s="2"/>
      <c r="M8" s="2"/>
      <c r="N8" s="2"/>
      <c r="O8" s="2"/>
      <c r="P8" s="2"/>
      <c r="Q8" s="159"/>
      <c r="R8" s="159"/>
      <c r="S8" s="159"/>
      <c r="T8" s="159"/>
      <c r="U8" s="159"/>
      <c r="V8" s="159"/>
      <c r="W8" s="2"/>
      <c r="X8" s="2"/>
      <c r="Y8" s="2"/>
      <c r="Z8" s="2"/>
      <c r="AA8" s="2"/>
      <c r="AB8" s="2"/>
      <c r="AC8" s="2"/>
      <c r="AD8" s="2"/>
      <c r="AE8" s="2"/>
      <c r="AF8" s="2"/>
      <c r="AG8" s="159" t="s">
        <v>4</v>
      </c>
      <c r="AH8" s="159"/>
      <c r="AI8" s="159"/>
      <c r="AJ8" s="159"/>
      <c r="AK8" s="159"/>
      <c r="AL8" s="159"/>
      <c r="AM8" s="2"/>
      <c r="AN8" s="2"/>
      <c r="AO8" s="2"/>
      <c r="AP8" s="2"/>
      <c r="AQ8" s="2"/>
      <c r="AR8" s="2"/>
      <c r="AS8" s="2"/>
      <c r="AT8" s="2"/>
      <c r="AU8" s="2"/>
      <c r="AV8" s="2"/>
      <c r="AW8" s="159" t="s">
        <v>4</v>
      </c>
      <c r="AX8" s="159"/>
      <c r="AY8" s="159"/>
      <c r="AZ8" s="159"/>
      <c r="BA8" s="159"/>
      <c r="BB8" s="159"/>
      <c r="BC8" s="2"/>
      <c r="BD8" s="2"/>
      <c r="BE8" s="2"/>
      <c r="BF8" s="2"/>
      <c r="BG8" s="2"/>
      <c r="BH8" s="2"/>
      <c r="BI8" s="2"/>
      <c r="BJ8" s="2"/>
      <c r="BK8" s="2"/>
      <c r="BL8" s="2"/>
      <c r="BM8" s="159" t="s">
        <v>4</v>
      </c>
      <c r="BN8" s="159"/>
      <c r="BO8" s="159"/>
      <c r="BP8" s="159"/>
      <c r="BQ8" s="159"/>
      <c r="BR8" s="159"/>
      <c r="BS8" s="2"/>
      <c r="BT8" s="2"/>
      <c r="BU8" s="2"/>
      <c r="BV8" s="2"/>
      <c r="BW8" s="2"/>
      <c r="BX8" s="2"/>
      <c r="BY8" s="2"/>
      <c r="BZ8" s="2"/>
      <c r="CA8" s="2"/>
      <c r="CB8" s="2"/>
      <c r="CC8" s="159" t="s">
        <v>4</v>
      </c>
      <c r="CD8" s="159"/>
      <c r="CE8" s="159"/>
      <c r="CF8" s="159"/>
      <c r="CG8" s="159"/>
      <c r="CH8" s="159"/>
      <c r="CI8" s="2"/>
      <c r="CJ8" s="2"/>
      <c r="CK8" s="2"/>
      <c r="CL8" s="2"/>
      <c r="CM8" s="2"/>
      <c r="CN8" s="2"/>
      <c r="CO8" s="2"/>
      <c r="CP8" s="2"/>
      <c r="CQ8" s="2"/>
      <c r="CR8" s="2"/>
      <c r="CS8" s="159" t="s">
        <v>4</v>
      </c>
      <c r="CT8" s="159"/>
      <c r="CU8" s="159"/>
      <c r="CV8" s="159"/>
      <c r="CW8" s="159"/>
      <c r="CX8" s="159"/>
      <c r="CY8" s="2"/>
      <c r="CZ8" s="2"/>
      <c r="DA8" s="2"/>
      <c r="DB8" s="2"/>
      <c r="DC8" s="2"/>
      <c r="DD8" s="2"/>
      <c r="DE8" s="2"/>
      <c r="DF8" s="2"/>
      <c r="DG8" s="2"/>
      <c r="DH8" s="2"/>
      <c r="DI8" s="159" t="s">
        <v>4</v>
      </c>
      <c r="DJ8" s="159"/>
      <c r="DK8" s="159"/>
      <c r="DL8" s="159"/>
      <c r="DM8" s="159"/>
      <c r="DN8" s="159"/>
      <c r="DO8" s="2"/>
      <c r="DP8" s="2"/>
      <c r="DQ8" s="2"/>
      <c r="DR8" s="2"/>
      <c r="DS8" s="2"/>
      <c r="DT8" s="2"/>
      <c r="DU8" s="2"/>
      <c r="DV8" s="2"/>
      <c r="DW8" s="2"/>
      <c r="DX8" s="2"/>
      <c r="DY8" s="159" t="s">
        <v>4</v>
      </c>
      <c r="DZ8" s="159"/>
      <c r="EA8" s="159"/>
      <c r="EB8" s="159"/>
      <c r="EC8" s="159"/>
      <c r="ED8" s="159"/>
      <c r="EE8" s="2"/>
      <c r="EF8" s="2"/>
      <c r="EG8" s="2"/>
      <c r="EH8" s="2"/>
      <c r="EI8" s="2"/>
      <c r="EJ8" s="2"/>
      <c r="EK8" s="2"/>
      <c r="EL8" s="2"/>
      <c r="EM8" s="2"/>
      <c r="EN8" s="2"/>
      <c r="EO8" s="159" t="s">
        <v>4</v>
      </c>
      <c r="EP8" s="159"/>
      <c r="EQ8" s="159"/>
      <c r="ER8" s="159"/>
      <c r="ES8" s="159"/>
      <c r="ET8" s="159"/>
      <c r="EU8" s="2"/>
      <c r="EV8" s="2"/>
      <c r="EW8" s="2"/>
      <c r="EX8" s="2"/>
      <c r="EY8" s="2"/>
      <c r="EZ8" s="2"/>
      <c r="FA8" s="2"/>
      <c r="FB8" s="2"/>
      <c r="FC8" s="2"/>
      <c r="FD8" s="2"/>
      <c r="FE8" s="159" t="s">
        <v>4</v>
      </c>
      <c r="FF8" s="159"/>
      <c r="FG8" s="159"/>
      <c r="FH8" s="159"/>
      <c r="FI8" s="159"/>
      <c r="FJ8" s="159"/>
      <c r="FK8" s="2"/>
      <c r="FL8" s="2"/>
      <c r="FM8" s="2"/>
      <c r="FN8" s="2"/>
      <c r="FO8" s="2"/>
      <c r="FP8" s="2"/>
      <c r="FQ8" s="2"/>
      <c r="FR8" s="2"/>
      <c r="FS8" s="2"/>
      <c r="FT8" s="2"/>
      <c r="FU8" s="159" t="s">
        <v>4</v>
      </c>
      <c r="FV8" s="159"/>
      <c r="FW8" s="159"/>
      <c r="FX8" s="159"/>
      <c r="FY8" s="159"/>
      <c r="FZ8" s="159"/>
      <c r="GA8" s="2"/>
      <c r="GB8" s="2"/>
      <c r="GC8" s="2"/>
      <c r="GD8" s="2"/>
      <c r="GE8" s="2"/>
      <c r="GF8" s="2"/>
      <c r="GG8" s="2"/>
      <c r="GH8" s="2"/>
      <c r="GI8" s="2"/>
      <c r="GJ8" s="2"/>
      <c r="GK8" s="159" t="s">
        <v>4</v>
      </c>
      <c r="GL8" s="159"/>
      <c r="GM8" s="159"/>
      <c r="GN8" s="159"/>
      <c r="GO8" s="159"/>
      <c r="GP8" s="159"/>
      <c r="GQ8" s="2"/>
      <c r="GR8" s="2"/>
      <c r="GS8" s="2"/>
      <c r="GT8" s="2"/>
      <c r="GU8" s="2"/>
      <c r="GV8" s="2"/>
      <c r="GW8" s="2"/>
      <c r="GX8" s="2"/>
      <c r="GY8" s="2"/>
      <c r="GZ8" s="2"/>
      <c r="HA8" s="159" t="s">
        <v>4</v>
      </c>
      <c r="HB8" s="159"/>
      <c r="HC8" s="159"/>
      <c r="HD8" s="159"/>
      <c r="HE8" s="159"/>
      <c r="HF8" s="159"/>
      <c r="HG8" s="2"/>
      <c r="HH8" s="2"/>
      <c r="HI8" s="2"/>
      <c r="HJ8" s="2"/>
      <c r="HK8" s="2"/>
      <c r="HL8" s="2"/>
      <c r="HM8" s="2"/>
      <c r="HN8" s="2"/>
      <c r="HO8" s="2"/>
      <c r="HP8" s="2"/>
      <c r="HQ8" s="159" t="s">
        <v>4</v>
      </c>
      <c r="HR8" s="159"/>
      <c r="HS8" s="159"/>
      <c r="HT8" s="159"/>
      <c r="HU8" s="159"/>
      <c r="HV8" s="159"/>
      <c r="HW8" s="2"/>
      <c r="HX8" s="2"/>
      <c r="HY8" s="2"/>
      <c r="HZ8" s="2"/>
      <c r="IA8" s="2"/>
      <c r="IB8" s="2"/>
      <c r="IC8" s="2"/>
      <c r="ID8" s="2"/>
      <c r="IE8" s="2"/>
      <c r="IF8" s="2"/>
      <c r="IG8" s="159"/>
      <c r="IH8" s="159"/>
      <c r="II8" s="159"/>
      <c r="IJ8" s="159"/>
      <c r="IK8" s="159"/>
      <c r="IL8" s="159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18" customHeight="1" x14ac:dyDescent="0.25">
      <c r="A9" s="164" t="s">
        <v>53</v>
      </c>
      <c r="B9" s="164"/>
      <c r="C9" s="164"/>
      <c r="D9" s="164"/>
      <c r="E9" s="164"/>
      <c r="F9" s="164"/>
      <c r="G9" s="2"/>
      <c r="H9" s="2"/>
      <c r="I9" s="2"/>
      <c r="J9" s="2"/>
      <c r="K9" s="2"/>
      <c r="L9" s="2"/>
      <c r="M9" s="2"/>
      <c r="N9" s="2"/>
      <c r="O9" s="2"/>
      <c r="P9" s="2"/>
      <c r="Q9" s="159"/>
      <c r="R9" s="159"/>
      <c r="S9" s="159"/>
      <c r="T9" s="159"/>
      <c r="U9" s="159"/>
      <c r="V9" s="159"/>
      <c r="W9" s="2"/>
      <c r="X9" s="2"/>
      <c r="Y9" s="2"/>
      <c r="Z9" s="2"/>
      <c r="AA9" s="2"/>
      <c r="AB9" s="2"/>
      <c r="AC9" s="2"/>
      <c r="AD9" s="2"/>
      <c r="AE9" s="2"/>
      <c r="AF9" s="2"/>
      <c r="AG9" s="159" t="s">
        <v>5</v>
      </c>
      <c r="AH9" s="159"/>
      <c r="AI9" s="159"/>
      <c r="AJ9" s="159"/>
      <c r="AK9" s="159"/>
      <c r="AL9" s="159"/>
      <c r="AM9" s="2"/>
      <c r="AN9" s="2"/>
      <c r="AO9" s="2"/>
      <c r="AP9" s="2"/>
      <c r="AQ9" s="2"/>
      <c r="AR9" s="2"/>
      <c r="AS9" s="2"/>
      <c r="AT9" s="2"/>
      <c r="AU9" s="2"/>
      <c r="AV9" s="2"/>
      <c r="AW9" s="159" t="s">
        <v>5</v>
      </c>
      <c r="AX9" s="159"/>
      <c r="AY9" s="159"/>
      <c r="AZ9" s="159"/>
      <c r="BA9" s="159"/>
      <c r="BB9" s="159"/>
      <c r="BC9" s="2"/>
      <c r="BD9" s="2"/>
      <c r="BE9" s="2"/>
      <c r="BF9" s="2"/>
      <c r="BG9" s="2"/>
      <c r="BH9" s="2"/>
      <c r="BI9" s="2"/>
      <c r="BJ9" s="2"/>
      <c r="BK9" s="2"/>
      <c r="BL9" s="2"/>
      <c r="BM9" s="159" t="s">
        <v>5</v>
      </c>
      <c r="BN9" s="159"/>
      <c r="BO9" s="159"/>
      <c r="BP9" s="159"/>
      <c r="BQ9" s="159"/>
      <c r="BR9" s="159"/>
      <c r="BS9" s="2"/>
      <c r="BT9" s="2"/>
      <c r="BU9" s="2"/>
      <c r="BV9" s="2"/>
      <c r="BW9" s="2"/>
      <c r="BX9" s="2"/>
      <c r="BY9" s="2"/>
      <c r="BZ9" s="2"/>
      <c r="CA9" s="2"/>
      <c r="CB9" s="2"/>
      <c r="CC9" s="159" t="s">
        <v>5</v>
      </c>
      <c r="CD9" s="159"/>
      <c r="CE9" s="159"/>
      <c r="CF9" s="159"/>
      <c r="CG9" s="159"/>
      <c r="CH9" s="159"/>
      <c r="CI9" s="2"/>
      <c r="CJ9" s="2"/>
      <c r="CK9" s="2"/>
      <c r="CL9" s="2"/>
      <c r="CM9" s="2"/>
      <c r="CN9" s="2"/>
      <c r="CO9" s="2"/>
      <c r="CP9" s="2"/>
      <c r="CQ9" s="2"/>
      <c r="CR9" s="2"/>
      <c r="CS9" s="159" t="s">
        <v>5</v>
      </c>
      <c r="CT9" s="159"/>
      <c r="CU9" s="159"/>
      <c r="CV9" s="159"/>
      <c r="CW9" s="159"/>
      <c r="CX9" s="159"/>
      <c r="CY9" s="2"/>
      <c r="CZ9" s="2"/>
      <c r="DA9" s="2"/>
      <c r="DB9" s="2"/>
      <c r="DC9" s="2"/>
      <c r="DD9" s="2"/>
      <c r="DE9" s="2"/>
      <c r="DF9" s="2"/>
      <c r="DG9" s="2"/>
      <c r="DH9" s="2"/>
      <c r="DI9" s="159" t="s">
        <v>5</v>
      </c>
      <c r="DJ9" s="159"/>
      <c r="DK9" s="159"/>
      <c r="DL9" s="159"/>
      <c r="DM9" s="159"/>
      <c r="DN9" s="159"/>
      <c r="DO9" s="2"/>
      <c r="DP9" s="2"/>
      <c r="DQ9" s="2"/>
      <c r="DR9" s="2"/>
      <c r="DS9" s="2"/>
      <c r="DT9" s="2"/>
      <c r="DU9" s="2"/>
      <c r="DV9" s="2"/>
      <c r="DW9" s="2"/>
      <c r="DX9" s="2"/>
      <c r="DY9" s="159" t="s">
        <v>5</v>
      </c>
      <c r="DZ9" s="159"/>
      <c r="EA9" s="159"/>
      <c r="EB9" s="159"/>
      <c r="EC9" s="159"/>
      <c r="ED9" s="159"/>
      <c r="EE9" s="2"/>
      <c r="EF9" s="2"/>
      <c r="EG9" s="2"/>
      <c r="EH9" s="2"/>
      <c r="EI9" s="2"/>
      <c r="EJ9" s="2"/>
      <c r="EK9" s="2"/>
      <c r="EL9" s="2"/>
      <c r="EM9" s="2"/>
      <c r="EN9" s="2"/>
      <c r="EO9" s="159" t="s">
        <v>5</v>
      </c>
      <c r="EP9" s="159"/>
      <c r="EQ9" s="159"/>
      <c r="ER9" s="159"/>
      <c r="ES9" s="159"/>
      <c r="ET9" s="159"/>
      <c r="EU9" s="2"/>
      <c r="EV9" s="2"/>
      <c r="EW9" s="2"/>
      <c r="EX9" s="2"/>
      <c r="EY9" s="2"/>
      <c r="EZ9" s="2"/>
      <c r="FA9" s="2"/>
      <c r="FB9" s="2"/>
      <c r="FC9" s="2"/>
      <c r="FD9" s="2"/>
      <c r="FE9" s="159" t="s">
        <v>5</v>
      </c>
      <c r="FF9" s="159"/>
      <c r="FG9" s="159"/>
      <c r="FH9" s="159"/>
      <c r="FI9" s="159"/>
      <c r="FJ9" s="159"/>
      <c r="FK9" s="2"/>
      <c r="FL9" s="2"/>
      <c r="FM9" s="2"/>
      <c r="FN9" s="2"/>
      <c r="FO9" s="2"/>
      <c r="FP9" s="2"/>
      <c r="FQ9" s="2"/>
      <c r="FR9" s="2"/>
      <c r="FS9" s="2"/>
      <c r="FT9" s="2"/>
      <c r="FU9" s="159" t="s">
        <v>5</v>
      </c>
      <c r="FV9" s="159"/>
      <c r="FW9" s="159"/>
      <c r="FX9" s="159"/>
      <c r="FY9" s="159"/>
      <c r="FZ9" s="159"/>
      <c r="GA9" s="2"/>
      <c r="GB9" s="2"/>
      <c r="GC9" s="2"/>
      <c r="GD9" s="2"/>
      <c r="GE9" s="2"/>
      <c r="GF9" s="2"/>
      <c r="GG9" s="2"/>
      <c r="GH9" s="2"/>
      <c r="GI9" s="2"/>
      <c r="GJ9" s="2"/>
      <c r="GK9" s="159" t="s">
        <v>5</v>
      </c>
      <c r="GL9" s="159"/>
      <c r="GM9" s="159"/>
      <c r="GN9" s="159"/>
      <c r="GO9" s="159"/>
      <c r="GP9" s="159"/>
      <c r="GQ9" s="2"/>
      <c r="GR9" s="2"/>
      <c r="GS9" s="2"/>
      <c r="GT9" s="2"/>
      <c r="GU9" s="2"/>
      <c r="GV9" s="2"/>
      <c r="GW9" s="2"/>
      <c r="GX9" s="2"/>
      <c r="GY9" s="2"/>
      <c r="GZ9" s="2"/>
      <c r="HA9" s="159" t="s">
        <v>5</v>
      </c>
      <c r="HB9" s="159"/>
      <c r="HC9" s="159"/>
      <c r="HD9" s="159"/>
      <c r="HE9" s="159"/>
      <c r="HF9" s="159"/>
      <c r="HG9" s="2"/>
      <c r="HH9" s="2"/>
      <c r="HI9" s="2"/>
      <c r="HJ9" s="2"/>
      <c r="HK9" s="2"/>
      <c r="HL9" s="2"/>
      <c r="HM9" s="2"/>
      <c r="HN9" s="2"/>
      <c r="HO9" s="2"/>
      <c r="HP9" s="2"/>
      <c r="HQ9" s="159" t="s">
        <v>5</v>
      </c>
      <c r="HR9" s="159"/>
      <c r="HS9" s="159"/>
      <c r="HT9" s="159"/>
      <c r="HU9" s="159"/>
      <c r="HV9" s="159"/>
      <c r="HW9" s="2"/>
      <c r="HX9" s="2"/>
      <c r="HY9" s="2"/>
      <c r="HZ9" s="2"/>
      <c r="IA9" s="2"/>
      <c r="IB9" s="2"/>
      <c r="IC9" s="2"/>
      <c r="ID9" s="2"/>
      <c r="IE9" s="2"/>
      <c r="IF9" s="2"/>
      <c r="IG9" s="159"/>
      <c r="IH9" s="159"/>
      <c r="II9" s="159"/>
      <c r="IJ9" s="159"/>
      <c r="IK9" s="159"/>
      <c r="IL9" s="159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14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  <c r="BI10" s="165"/>
      <c r="BJ10" s="165"/>
      <c r="BK10" s="165"/>
      <c r="BL10" s="165"/>
      <c r="BM10" s="165"/>
      <c r="BN10" s="165"/>
      <c r="BO10" s="165"/>
      <c r="BP10" s="165"/>
      <c r="BQ10" s="165"/>
      <c r="BR10" s="165"/>
      <c r="BS10" s="165"/>
      <c r="BT10" s="165"/>
      <c r="BU10" s="165"/>
      <c r="BV10" s="165"/>
      <c r="BW10" s="165"/>
      <c r="BX10" s="165"/>
      <c r="BY10" s="165"/>
      <c r="BZ10" s="165"/>
      <c r="CA10" s="165"/>
      <c r="CB10" s="165"/>
      <c r="CC10" s="165"/>
      <c r="CD10" s="165"/>
      <c r="CE10" s="165"/>
      <c r="CF10" s="165"/>
      <c r="CG10" s="165"/>
      <c r="CH10" s="165"/>
      <c r="CI10" s="165"/>
      <c r="CJ10" s="165"/>
      <c r="CK10" s="165"/>
      <c r="CL10" s="165"/>
      <c r="CM10" s="165"/>
      <c r="CN10" s="165"/>
      <c r="CO10" s="165"/>
      <c r="CP10" s="165"/>
      <c r="CQ10" s="165"/>
      <c r="CR10" s="165"/>
      <c r="CS10" s="165"/>
      <c r="CT10" s="165"/>
      <c r="CU10" s="165"/>
      <c r="CV10" s="165"/>
      <c r="CW10" s="165"/>
      <c r="CX10" s="165"/>
      <c r="CY10" s="165"/>
      <c r="CZ10" s="165"/>
      <c r="DA10" s="165"/>
      <c r="DB10" s="165"/>
      <c r="DC10" s="165"/>
      <c r="DD10" s="165"/>
      <c r="DE10" s="165"/>
      <c r="DF10" s="165"/>
      <c r="DG10" s="165"/>
      <c r="DH10" s="165"/>
      <c r="DI10" s="165"/>
      <c r="DJ10" s="165"/>
      <c r="DK10" s="165"/>
      <c r="DL10" s="165"/>
      <c r="DM10" s="165"/>
      <c r="DN10" s="165"/>
      <c r="DO10" s="165"/>
      <c r="DP10" s="165"/>
      <c r="DQ10" s="165"/>
      <c r="DR10" s="165"/>
      <c r="DS10" s="165"/>
      <c r="DT10" s="165"/>
      <c r="DU10" s="165"/>
      <c r="DV10" s="165"/>
      <c r="DW10" s="165"/>
      <c r="DX10" s="165"/>
      <c r="DY10" s="165"/>
      <c r="DZ10" s="165"/>
      <c r="EA10" s="165"/>
      <c r="EB10" s="165"/>
      <c r="EC10" s="165"/>
      <c r="ED10" s="165"/>
      <c r="EE10" s="165"/>
      <c r="EF10" s="165"/>
      <c r="EG10" s="165"/>
      <c r="EH10" s="165"/>
      <c r="EI10" s="165"/>
      <c r="EJ10" s="165"/>
      <c r="EK10" s="165"/>
      <c r="EL10" s="165"/>
      <c r="EM10" s="165"/>
      <c r="EN10" s="165"/>
      <c r="EO10" s="165"/>
      <c r="EP10" s="165"/>
      <c r="EQ10" s="165"/>
      <c r="ER10" s="165"/>
      <c r="ES10" s="165"/>
      <c r="ET10" s="165"/>
      <c r="EU10" s="165"/>
      <c r="EV10" s="165"/>
      <c r="EW10" s="165"/>
      <c r="EX10" s="165"/>
      <c r="EY10" s="165"/>
      <c r="EZ10" s="165"/>
      <c r="FA10" s="165"/>
      <c r="FB10" s="165"/>
      <c r="FC10" s="165"/>
      <c r="FD10" s="165"/>
      <c r="FE10" s="165"/>
      <c r="FF10" s="165"/>
      <c r="FG10" s="165"/>
      <c r="FH10" s="165"/>
      <c r="FI10" s="165"/>
      <c r="FJ10" s="165"/>
      <c r="FK10" s="165"/>
      <c r="FL10" s="165"/>
      <c r="FM10" s="165"/>
      <c r="FN10" s="165"/>
      <c r="FO10" s="165"/>
      <c r="FP10" s="165"/>
      <c r="FQ10" s="165"/>
      <c r="FR10" s="165"/>
      <c r="FS10" s="165"/>
      <c r="FT10" s="165"/>
      <c r="FU10" s="165"/>
      <c r="FV10" s="165"/>
      <c r="FW10" s="165"/>
      <c r="FX10" s="165"/>
      <c r="FY10" s="165"/>
      <c r="FZ10" s="165"/>
      <c r="GA10" s="165"/>
      <c r="GB10" s="165"/>
      <c r="GC10" s="165"/>
      <c r="GD10" s="165"/>
      <c r="GE10" s="165"/>
      <c r="GF10" s="165"/>
      <c r="GG10" s="165"/>
      <c r="GH10" s="165"/>
      <c r="GI10" s="165"/>
      <c r="GJ10" s="165"/>
      <c r="GK10" s="165"/>
      <c r="GL10" s="165"/>
      <c r="GM10" s="165"/>
      <c r="GN10" s="165"/>
      <c r="GO10" s="165"/>
      <c r="GP10" s="165"/>
      <c r="GQ10" s="165"/>
      <c r="GR10" s="165"/>
      <c r="GS10" s="165"/>
      <c r="GT10" s="165"/>
      <c r="GU10" s="165"/>
      <c r="GV10" s="165"/>
      <c r="GW10" s="165"/>
      <c r="GX10" s="165"/>
      <c r="GY10" s="165"/>
      <c r="GZ10" s="165"/>
      <c r="HA10" s="165"/>
      <c r="HB10" s="165"/>
      <c r="HC10" s="165"/>
      <c r="HD10" s="165"/>
      <c r="HE10" s="165"/>
      <c r="HF10" s="165"/>
      <c r="HG10" s="165"/>
      <c r="HH10" s="165"/>
      <c r="HI10" s="165"/>
      <c r="HJ10" s="165"/>
      <c r="HK10" s="165"/>
      <c r="HL10" s="165"/>
      <c r="HM10" s="165"/>
      <c r="HN10" s="165"/>
      <c r="HO10" s="165"/>
      <c r="HP10" s="165"/>
      <c r="HQ10" s="165"/>
      <c r="HR10" s="165"/>
      <c r="HS10" s="165"/>
      <c r="HT10" s="165"/>
      <c r="HU10" s="165"/>
      <c r="HV10" s="165"/>
      <c r="HW10" s="165"/>
      <c r="HX10" s="165"/>
      <c r="HY10" s="165"/>
      <c r="HZ10" s="165"/>
      <c r="IA10" s="165"/>
      <c r="IB10" s="165"/>
      <c r="IC10" s="165"/>
      <c r="ID10" s="165"/>
      <c r="IE10" s="165"/>
      <c r="IF10" s="165"/>
      <c r="IG10" s="165"/>
      <c r="IH10" s="165"/>
      <c r="II10" s="165"/>
      <c r="IJ10" s="165"/>
      <c r="IK10" s="165"/>
      <c r="IL10" s="165"/>
      <c r="IM10" s="165"/>
      <c r="IN10" s="165"/>
      <c r="IO10" s="165"/>
      <c r="IP10" s="165"/>
      <c r="IQ10" s="165"/>
      <c r="IR10" s="165"/>
      <c r="IS10" s="165"/>
      <c r="IT10" s="165"/>
      <c r="IU10" s="165"/>
      <c r="IV10" s="165"/>
    </row>
    <row r="11" spans="1:256" ht="18.75" customHeight="1" x14ac:dyDescent="0.2">
      <c r="A11" s="166" t="s">
        <v>69</v>
      </c>
      <c r="B11" s="166"/>
      <c r="C11" s="166"/>
      <c r="D11" s="166"/>
      <c r="E11" s="166"/>
      <c r="F11" s="166"/>
      <c r="G11" s="4"/>
      <c r="H11" s="4"/>
      <c r="I11" s="4"/>
      <c r="J11" s="4"/>
      <c r="K11" s="4"/>
      <c r="L11" s="4"/>
      <c r="M11" s="4"/>
      <c r="N11" s="4"/>
      <c r="O11" s="4"/>
      <c r="Q11" s="167"/>
      <c r="R11" s="167"/>
      <c r="S11" s="167"/>
      <c r="T11" s="167"/>
      <c r="U11" s="167"/>
      <c r="V11" s="167"/>
      <c r="W11" s="4"/>
      <c r="X11" s="4"/>
      <c r="Y11" s="4"/>
      <c r="Z11" s="4"/>
      <c r="AA11" s="4"/>
      <c r="AB11" s="4"/>
      <c r="AC11" s="4"/>
      <c r="AD11" s="4"/>
      <c r="AE11" s="4"/>
      <c r="AG11" s="167" t="s">
        <v>6</v>
      </c>
      <c r="AH11" s="167"/>
      <c r="AI11" s="167"/>
      <c r="AJ11" s="167"/>
      <c r="AK11" s="167"/>
      <c r="AL11" s="167"/>
      <c r="AM11" s="4"/>
      <c r="AN11" s="4"/>
      <c r="AO11" s="4"/>
      <c r="AP11" s="4"/>
      <c r="AQ11" s="4"/>
      <c r="AR11" s="4"/>
      <c r="AS11" s="4"/>
      <c r="AT11" s="4"/>
      <c r="AU11" s="4"/>
      <c r="AW11" s="167" t="s">
        <v>6</v>
      </c>
      <c r="AX11" s="167"/>
      <c r="AY11" s="167"/>
      <c r="AZ11" s="167"/>
      <c r="BA11" s="167"/>
      <c r="BB11" s="167"/>
      <c r="BC11" s="4"/>
      <c r="BD11" s="4"/>
      <c r="BE11" s="4"/>
      <c r="BF11" s="4"/>
      <c r="BG11" s="4"/>
      <c r="BH11" s="4"/>
      <c r="BI11" s="4"/>
      <c r="BJ11" s="4"/>
      <c r="BK11" s="4"/>
      <c r="BM11" s="167" t="s">
        <v>6</v>
      </c>
      <c r="BN11" s="167"/>
      <c r="BO11" s="167"/>
      <c r="BP11" s="167"/>
      <c r="BQ11" s="167"/>
      <c r="BR11" s="167"/>
      <c r="BS11" s="4"/>
      <c r="BT11" s="4"/>
      <c r="BU11" s="4"/>
      <c r="BV11" s="4"/>
      <c r="BW11" s="4"/>
      <c r="BX11" s="4"/>
      <c r="BY11" s="4"/>
      <c r="BZ11" s="4"/>
      <c r="CA11" s="4"/>
      <c r="CC11" s="167" t="s">
        <v>6</v>
      </c>
      <c r="CD11" s="167"/>
      <c r="CE11" s="167"/>
      <c r="CF11" s="167"/>
      <c r="CG11" s="167"/>
      <c r="CH11" s="167"/>
      <c r="CI11" s="4"/>
      <c r="CJ11" s="4"/>
      <c r="CK11" s="4"/>
      <c r="CL11" s="4"/>
      <c r="CM11" s="4"/>
      <c r="CN11" s="4"/>
      <c r="CO11" s="4"/>
      <c r="CP11" s="4"/>
      <c r="CQ11" s="4"/>
      <c r="CS11" s="167" t="s">
        <v>6</v>
      </c>
      <c r="CT11" s="167"/>
      <c r="CU11" s="167"/>
      <c r="CV11" s="167"/>
      <c r="CW11" s="167"/>
      <c r="CX11" s="167"/>
      <c r="CY11" s="4"/>
      <c r="CZ11" s="4"/>
      <c r="DA11" s="4"/>
      <c r="DB11" s="4"/>
      <c r="DC11" s="4"/>
      <c r="DD11" s="4"/>
      <c r="DE11" s="4"/>
      <c r="DF11" s="4"/>
      <c r="DG11" s="4"/>
      <c r="DI11" s="167" t="s">
        <v>6</v>
      </c>
      <c r="DJ11" s="167"/>
      <c r="DK11" s="167"/>
      <c r="DL11" s="167"/>
      <c r="DM11" s="167"/>
      <c r="DN11" s="167"/>
      <c r="DO11" s="4"/>
      <c r="DP11" s="4"/>
      <c r="DQ11" s="4"/>
      <c r="DR11" s="4"/>
      <c r="DS11" s="4"/>
      <c r="DT11" s="4"/>
      <c r="DU11" s="4"/>
      <c r="DV11" s="4"/>
      <c r="DW11" s="4"/>
      <c r="DY11" s="167" t="s">
        <v>6</v>
      </c>
      <c r="DZ11" s="167"/>
      <c r="EA11" s="167"/>
      <c r="EB11" s="167"/>
      <c r="EC11" s="167"/>
      <c r="ED11" s="167"/>
      <c r="EE11" s="4"/>
      <c r="EF11" s="4"/>
      <c r="EG11" s="4"/>
      <c r="EH11" s="4"/>
      <c r="EI11" s="4"/>
      <c r="EJ11" s="4"/>
      <c r="EK11" s="4"/>
      <c r="EL11" s="4"/>
      <c r="EM11" s="4"/>
      <c r="EO11" s="167" t="s">
        <v>6</v>
      </c>
      <c r="EP11" s="167"/>
      <c r="EQ11" s="167"/>
      <c r="ER11" s="167"/>
      <c r="ES11" s="167"/>
      <c r="ET11" s="167"/>
      <c r="EU11" s="4"/>
      <c r="EV11" s="4"/>
      <c r="EW11" s="4"/>
      <c r="EX11" s="4"/>
      <c r="EY11" s="4"/>
      <c r="EZ11" s="4"/>
      <c r="FA11" s="4"/>
      <c r="FB11" s="4"/>
      <c r="FC11" s="4"/>
      <c r="FE11" s="167" t="s">
        <v>6</v>
      </c>
      <c r="FF11" s="167"/>
      <c r="FG11" s="167"/>
      <c r="FH11" s="167"/>
      <c r="FI11" s="167"/>
      <c r="FJ11" s="167"/>
      <c r="FK11" s="4"/>
      <c r="FL11" s="4"/>
      <c r="FM11" s="4"/>
      <c r="FN11" s="4"/>
      <c r="FO11" s="4"/>
      <c r="FP11" s="4"/>
      <c r="FQ11" s="4"/>
      <c r="FR11" s="4"/>
      <c r="FS11" s="4"/>
      <c r="FU11" s="167" t="s">
        <v>6</v>
      </c>
      <c r="FV11" s="167"/>
      <c r="FW11" s="167"/>
      <c r="FX11" s="167"/>
      <c r="FY11" s="167"/>
      <c r="FZ11" s="167"/>
      <c r="GA11" s="4"/>
      <c r="GB11" s="4"/>
      <c r="GC11" s="4"/>
      <c r="GD11" s="4"/>
      <c r="GE11" s="4"/>
      <c r="GF11" s="4"/>
      <c r="GG11" s="4"/>
      <c r="GH11" s="4"/>
      <c r="GI11" s="4"/>
      <c r="GK11" s="167" t="s">
        <v>6</v>
      </c>
      <c r="GL11" s="167"/>
      <c r="GM11" s="167"/>
      <c r="GN11" s="167"/>
      <c r="GO11" s="167"/>
      <c r="GP11" s="167"/>
      <c r="GQ11" s="4"/>
      <c r="GR11" s="4"/>
      <c r="GS11" s="4"/>
      <c r="GT11" s="4"/>
      <c r="GU11" s="4"/>
      <c r="GV11" s="4"/>
      <c r="GW11" s="4"/>
      <c r="GX11" s="4"/>
      <c r="GY11" s="4"/>
      <c r="HA11" s="167" t="s">
        <v>6</v>
      </c>
      <c r="HB11" s="167"/>
      <c r="HC11" s="167"/>
      <c r="HD11" s="167"/>
      <c r="HE11" s="167"/>
      <c r="HF11" s="167"/>
      <c r="HG11" s="4"/>
      <c r="HH11" s="4"/>
      <c r="HI11" s="4"/>
      <c r="HJ11" s="4"/>
      <c r="HK11" s="4"/>
      <c r="HL11" s="4"/>
      <c r="HM11" s="4"/>
      <c r="HN11" s="4"/>
      <c r="HO11" s="4"/>
      <c r="HQ11" s="167" t="s">
        <v>6</v>
      </c>
      <c r="HR11" s="167"/>
      <c r="HS11" s="167"/>
      <c r="HT11" s="167"/>
      <c r="HU11" s="167"/>
      <c r="HV11" s="167"/>
      <c r="HW11" s="4"/>
      <c r="HX11" s="4"/>
      <c r="HY11" s="4"/>
      <c r="HZ11" s="4"/>
      <c r="IA11" s="4"/>
      <c r="IB11" s="4"/>
      <c r="IC11" s="4"/>
      <c r="ID11" s="4"/>
      <c r="IE11" s="4"/>
      <c r="IG11" s="167"/>
      <c r="IH11" s="167"/>
      <c r="II11" s="167"/>
      <c r="IJ11" s="167"/>
      <c r="IK11" s="167"/>
      <c r="IL11" s="167"/>
      <c r="IM11" s="4"/>
      <c r="IN11" s="4"/>
      <c r="IO11" s="4"/>
      <c r="IP11" s="4"/>
      <c r="IQ11" s="4"/>
      <c r="IR11" s="4"/>
      <c r="IS11" s="4"/>
      <c r="IT11" s="4"/>
      <c r="IU11" s="4"/>
    </row>
    <row r="12" spans="1:256" ht="13.5" customHeight="1" x14ac:dyDescent="0.25">
      <c r="A12" s="78"/>
      <c r="B12" s="76"/>
      <c r="C12" s="77"/>
      <c r="E12" s="6"/>
      <c r="F12" s="6"/>
      <c r="G12" s="7"/>
      <c r="H12" s="7"/>
      <c r="I12" s="7"/>
      <c r="J12" s="7"/>
      <c r="K12" s="7"/>
      <c r="Q12" s="5"/>
      <c r="R12" s="7"/>
      <c r="S12" s="7"/>
      <c r="T12" s="7"/>
      <c r="U12" s="7"/>
      <c r="V12" s="7"/>
      <c r="W12" s="7"/>
      <c r="X12" s="7"/>
      <c r="Y12" s="7"/>
      <c r="Z12" s="7"/>
      <c r="AA12" s="7"/>
      <c r="AG12" s="5" t="s">
        <v>7</v>
      </c>
      <c r="AH12" s="7"/>
      <c r="AI12" s="7"/>
      <c r="AJ12" s="7"/>
      <c r="AK12" s="7"/>
      <c r="AL12" s="7"/>
      <c r="AM12" s="7"/>
      <c r="AN12" s="7"/>
      <c r="AO12" s="7"/>
      <c r="AP12" s="7"/>
      <c r="AQ12" s="7"/>
      <c r="AW12" s="5" t="s">
        <v>7</v>
      </c>
      <c r="AX12" s="7"/>
      <c r="AY12" s="7"/>
      <c r="AZ12" s="7"/>
      <c r="BA12" s="7"/>
      <c r="BB12" s="7"/>
      <c r="BC12" s="7"/>
      <c r="BD12" s="7"/>
      <c r="BE12" s="7"/>
      <c r="BF12" s="7"/>
      <c r="BG12" s="7"/>
      <c r="BM12" s="5" t="s">
        <v>7</v>
      </c>
      <c r="BN12" s="7"/>
      <c r="BO12" s="7"/>
      <c r="BP12" s="7"/>
      <c r="BQ12" s="7"/>
      <c r="BR12" s="7"/>
      <c r="BS12" s="7"/>
      <c r="BT12" s="7"/>
      <c r="BU12" s="7"/>
      <c r="BV12" s="7"/>
      <c r="BW12" s="7"/>
      <c r="CC12" s="5" t="s">
        <v>7</v>
      </c>
      <c r="CD12" s="7"/>
      <c r="CE12" s="7"/>
      <c r="CF12" s="7"/>
      <c r="CG12" s="7"/>
      <c r="CH12" s="7"/>
      <c r="CI12" s="7"/>
      <c r="CJ12" s="7"/>
      <c r="CK12" s="7"/>
      <c r="CL12" s="7"/>
      <c r="CM12" s="7"/>
      <c r="CS12" s="5" t="s">
        <v>7</v>
      </c>
      <c r="CT12" s="7"/>
      <c r="CU12" s="7"/>
      <c r="CV12" s="7"/>
      <c r="CW12" s="7"/>
      <c r="CX12" s="7"/>
      <c r="CY12" s="7"/>
      <c r="CZ12" s="7"/>
      <c r="DA12" s="7"/>
      <c r="DB12" s="7"/>
      <c r="DC12" s="7"/>
      <c r="DI12" s="5" t="s">
        <v>7</v>
      </c>
      <c r="DJ12" s="7"/>
      <c r="DK12" s="7"/>
      <c r="DL12" s="7"/>
      <c r="DM12" s="7"/>
      <c r="DN12" s="7"/>
      <c r="DO12" s="7"/>
      <c r="DP12" s="7"/>
      <c r="DQ12" s="7"/>
      <c r="DR12" s="7"/>
      <c r="DS12" s="7"/>
      <c r="DY12" s="5" t="s">
        <v>7</v>
      </c>
      <c r="DZ12" s="7"/>
      <c r="EA12" s="7"/>
      <c r="EB12" s="7"/>
      <c r="EC12" s="7"/>
      <c r="ED12" s="7"/>
      <c r="EE12" s="7"/>
      <c r="EF12" s="7"/>
      <c r="EG12" s="7"/>
      <c r="EH12" s="7"/>
      <c r="EI12" s="7"/>
      <c r="EO12" s="5" t="s">
        <v>7</v>
      </c>
      <c r="EP12" s="7"/>
      <c r="EQ12" s="7"/>
      <c r="ER12" s="7"/>
      <c r="ES12" s="7"/>
      <c r="ET12" s="7"/>
      <c r="EU12" s="7"/>
      <c r="EV12" s="7"/>
      <c r="EW12" s="7"/>
      <c r="EX12" s="7"/>
      <c r="EY12" s="7"/>
      <c r="FE12" s="5" t="s">
        <v>7</v>
      </c>
      <c r="FF12" s="7"/>
      <c r="FG12" s="7"/>
      <c r="FH12" s="7"/>
      <c r="FI12" s="7"/>
      <c r="FJ12" s="7"/>
      <c r="FK12" s="7"/>
      <c r="FL12" s="7"/>
      <c r="FM12" s="7"/>
      <c r="FN12" s="7"/>
      <c r="FO12" s="7"/>
      <c r="FU12" s="5" t="s">
        <v>7</v>
      </c>
      <c r="FV12" s="7"/>
      <c r="FW12" s="7"/>
      <c r="FX12" s="7"/>
      <c r="FY12" s="7"/>
      <c r="FZ12" s="7"/>
      <c r="GA12" s="7"/>
      <c r="GB12" s="7"/>
      <c r="GC12" s="7"/>
      <c r="GD12" s="7"/>
      <c r="GE12" s="7"/>
      <c r="GK12" s="5" t="s">
        <v>7</v>
      </c>
      <c r="GL12" s="7"/>
      <c r="GM12" s="7"/>
      <c r="GN12" s="7"/>
      <c r="GO12" s="7"/>
      <c r="GP12" s="7"/>
      <c r="GQ12" s="7"/>
      <c r="GR12" s="7"/>
      <c r="GS12" s="7"/>
      <c r="GT12" s="7"/>
      <c r="GU12" s="7"/>
      <c r="HA12" s="5" t="s">
        <v>7</v>
      </c>
      <c r="HB12" s="7"/>
      <c r="HC12" s="7"/>
      <c r="HD12" s="7"/>
      <c r="HE12" s="7"/>
      <c r="HF12" s="7"/>
      <c r="HG12" s="7"/>
      <c r="HH12" s="7"/>
      <c r="HI12" s="7"/>
      <c r="HJ12" s="7"/>
      <c r="HK12" s="7"/>
      <c r="HQ12" s="5" t="s">
        <v>7</v>
      </c>
      <c r="HR12" s="7"/>
      <c r="HS12" s="7"/>
      <c r="HT12" s="7"/>
      <c r="HU12" s="7"/>
      <c r="HV12" s="7"/>
      <c r="HW12" s="7"/>
      <c r="HX12" s="7"/>
      <c r="HY12" s="7"/>
      <c r="HZ12" s="7"/>
      <c r="IA12" s="7"/>
      <c r="IG12" s="5"/>
      <c r="IH12" s="7"/>
      <c r="II12" s="7"/>
      <c r="IJ12" s="7"/>
      <c r="IK12" s="7"/>
      <c r="IL12" s="7"/>
      <c r="IM12" s="7"/>
      <c r="IN12" s="7"/>
      <c r="IO12" s="7"/>
      <c r="IP12" s="7"/>
      <c r="IQ12" s="7"/>
    </row>
    <row r="13" spans="1:256" s="9" customFormat="1" ht="18.75" customHeight="1" thickBot="1" x14ac:dyDescent="0.25">
      <c r="A13" s="170" t="s">
        <v>49</v>
      </c>
      <c r="B13" s="170"/>
      <c r="C13" s="170"/>
      <c r="D13" s="114"/>
      <c r="E13" s="114"/>
      <c r="F13" s="114"/>
      <c r="H13" s="10"/>
      <c r="I13" s="11"/>
      <c r="J13" s="11"/>
      <c r="K13" s="11"/>
      <c r="L13" s="12"/>
      <c r="N13" s="12"/>
    </row>
    <row r="14" spans="1:256" s="9" customFormat="1" ht="33" customHeight="1" thickBot="1" x14ac:dyDescent="0.3">
      <c r="A14" s="171" t="str">
        <f>CONCATENATE("1. Установление границ землепользования ",C14," км")</f>
        <v>1. Установление границ землепользования 61,5 км</v>
      </c>
      <c r="B14" s="172"/>
      <c r="C14" s="135">
        <v>61.5</v>
      </c>
      <c r="D14" s="110" t="s">
        <v>8</v>
      </c>
      <c r="E14" s="93" t="s">
        <v>9</v>
      </c>
      <c r="F14" s="94"/>
      <c r="H14" s="10"/>
      <c r="I14" s="11"/>
      <c r="J14" s="11"/>
      <c r="K14" s="11"/>
      <c r="L14" s="12"/>
      <c r="N14" s="12"/>
    </row>
    <row r="15" spans="1:256" s="9" customFormat="1" ht="17.25" customHeight="1" x14ac:dyDescent="0.3">
      <c r="A15" s="88" t="s">
        <v>10</v>
      </c>
      <c r="B15" s="89" t="s">
        <v>11</v>
      </c>
      <c r="C15" s="90" t="str">
        <f>IF(A16=1,"1183",IF(A16=2,"1218",IF(A16=3,"1229",IF(A16=4,"1252","1275"))))</f>
        <v>1218</v>
      </c>
      <c r="D15" s="83" t="s">
        <v>12</v>
      </c>
      <c r="E15" s="91"/>
      <c r="F15" s="92"/>
      <c r="H15" s="10"/>
      <c r="I15" s="11"/>
      <c r="J15" s="11"/>
      <c r="K15" s="11"/>
      <c r="L15" s="12"/>
      <c r="N15" s="12"/>
    </row>
    <row r="16" spans="1:256" s="9" customFormat="1" ht="16.5" customHeight="1" x14ac:dyDescent="0.25">
      <c r="A16" s="17">
        <v>2</v>
      </c>
      <c r="B16" s="13" t="s">
        <v>13</v>
      </c>
      <c r="C16" s="14" t="str">
        <f>IF(A16=1,"161",IF(A16=2,"195",IF(A16=3,"241",IF(A16=4,"276","333"))))</f>
        <v>195</v>
      </c>
      <c r="D16" s="168" t="s">
        <v>14</v>
      </c>
      <c r="E16" s="169"/>
      <c r="F16" s="16"/>
      <c r="H16" s="10"/>
      <c r="I16" s="11"/>
      <c r="J16" s="11"/>
      <c r="K16" s="11"/>
      <c r="L16" s="12"/>
      <c r="N16" s="12"/>
    </row>
    <row r="17" spans="1:14" s="9" customFormat="1" ht="13.5" customHeight="1" x14ac:dyDescent="0.25">
      <c r="A17" s="18" t="s">
        <v>47</v>
      </c>
      <c r="B17" s="13" t="s">
        <v>15</v>
      </c>
      <c r="C17" s="19">
        <f>SUM(1,0.08*(E17-3))</f>
        <v>2.3600000000000003</v>
      </c>
      <c r="D17" s="15" t="s">
        <v>16</v>
      </c>
      <c r="E17" s="20">
        <v>20</v>
      </c>
      <c r="F17" s="16"/>
      <c r="H17" s="10"/>
      <c r="I17" s="11"/>
      <c r="J17" s="11"/>
      <c r="K17" s="11"/>
      <c r="L17" s="12"/>
      <c r="N17" s="12"/>
    </row>
    <row r="18" spans="1:14" ht="13.5" customHeight="1" x14ac:dyDescent="0.25">
      <c r="A18" s="18" t="s">
        <v>20</v>
      </c>
      <c r="B18" s="13" t="s">
        <v>15</v>
      </c>
      <c r="C18" s="19">
        <f>SUM(1,0.1*(E18-1))</f>
        <v>1.9</v>
      </c>
      <c r="D18" s="15" t="s">
        <v>21</v>
      </c>
      <c r="E18" s="21">
        <v>10</v>
      </c>
      <c r="F18" s="16"/>
      <c r="G18" s="7"/>
      <c r="H18" s="7"/>
      <c r="I18" s="7"/>
      <c r="J18" s="7"/>
      <c r="K18" s="7"/>
    </row>
    <row r="19" spans="1:14" s="9" customFormat="1" ht="15" customHeight="1" x14ac:dyDescent="0.25">
      <c r="A19" s="18" t="s">
        <v>22</v>
      </c>
      <c r="B19" s="13" t="s">
        <v>23</v>
      </c>
      <c r="C19" s="13">
        <v>2.2200000000000002</v>
      </c>
      <c r="D19" s="15" t="s">
        <v>24</v>
      </c>
      <c r="E19" s="13"/>
      <c r="F19" s="16"/>
      <c r="H19" s="10"/>
      <c r="I19" s="11"/>
      <c r="J19" s="11"/>
      <c r="K19" s="11"/>
      <c r="L19" s="12"/>
      <c r="N19" s="12"/>
    </row>
    <row r="20" spans="1:14" s="9" customFormat="1" ht="15" customHeight="1" x14ac:dyDescent="0.25">
      <c r="A20" s="22">
        <v>1.69</v>
      </c>
      <c r="B20" s="23" t="s">
        <v>25</v>
      </c>
      <c r="C20" s="24">
        <f>ROUND(SUM(1,A21*(A20-1)),4)</f>
        <v>1.4347000000000001</v>
      </c>
      <c r="D20" s="25" t="s">
        <v>26</v>
      </c>
      <c r="E20" s="26"/>
      <c r="F20" s="8"/>
      <c r="H20" s="10"/>
      <c r="I20" s="11"/>
      <c r="J20" s="11"/>
      <c r="K20" s="11"/>
      <c r="L20" s="12"/>
      <c r="N20" s="12"/>
    </row>
    <row r="21" spans="1:14" s="9" customFormat="1" ht="15" customHeight="1" x14ac:dyDescent="0.25">
      <c r="A21" s="27">
        <v>0.63</v>
      </c>
      <c r="B21" s="23" t="s">
        <v>27</v>
      </c>
      <c r="C21" s="28"/>
      <c r="D21" s="28"/>
      <c r="E21" s="26"/>
      <c r="F21" s="8"/>
      <c r="H21" s="10"/>
      <c r="I21" s="11"/>
      <c r="J21" s="11"/>
      <c r="K21" s="11"/>
      <c r="L21" s="12"/>
      <c r="N21" s="12"/>
    </row>
    <row r="22" spans="1:14" s="9" customFormat="1" ht="15" customHeight="1" x14ac:dyDescent="0.25">
      <c r="A22" s="29" t="s">
        <v>28</v>
      </c>
      <c r="B22" s="30"/>
      <c r="C22" s="31"/>
      <c r="D22" s="32"/>
      <c r="E22" s="26"/>
      <c r="F22" s="33">
        <f>ROUND((C15)+(C16*C14*C17*C18),2)</f>
        <v>54992.37</v>
      </c>
      <c r="H22" s="10"/>
      <c r="I22" s="11"/>
      <c r="J22" s="11"/>
      <c r="K22" s="11"/>
      <c r="L22" s="12"/>
      <c r="N22" s="12"/>
    </row>
    <row r="23" spans="1:14" ht="18.75" customHeight="1" thickBot="1" x14ac:dyDescent="0.35">
      <c r="A23" s="79" t="str">
        <f>CONCATENATE("C=","(",C15,"+",C16,"*",C14,"*",C17,"*",C18,")","*",C19,"*",C20,)</f>
        <v>C=(1218+195*61,5*2,36*1,9)*2,22*1,4347</v>
      </c>
      <c r="B23" s="80"/>
      <c r="C23" s="80"/>
      <c r="D23" s="80"/>
      <c r="E23" s="80"/>
      <c r="F23" s="81">
        <f>ROUND(PRODUCT(F22,C19,C20),2)</f>
        <v>175152.57</v>
      </c>
      <c r="G23" s="7"/>
      <c r="H23" s="7"/>
      <c r="I23" s="11"/>
      <c r="J23" s="11"/>
      <c r="K23" s="11"/>
      <c r="L23" s="12"/>
      <c r="N23" s="12"/>
    </row>
    <row r="24" spans="1:14" ht="35.25" customHeight="1" thickBot="1" x14ac:dyDescent="0.3">
      <c r="A24" s="84" t="str">
        <f>CONCATENATE("2. Вычисление общей площади землепользования ",C24," тыс.га")</f>
        <v>2. Вычисление общей площади землепользования 16,547 тыс.га</v>
      </c>
      <c r="B24" s="85"/>
      <c r="C24" s="136">
        <v>16.547000000000001</v>
      </c>
      <c r="D24" s="115" t="s">
        <v>29</v>
      </c>
      <c r="E24" s="86" t="s">
        <v>9</v>
      </c>
      <c r="F24" s="87"/>
      <c r="G24" s="7"/>
      <c r="H24" s="7"/>
      <c r="I24" s="11"/>
      <c r="J24" s="11"/>
      <c r="K24" s="11"/>
      <c r="L24" s="12"/>
      <c r="N24" s="12"/>
    </row>
    <row r="25" spans="1:14" ht="15.75" customHeight="1" x14ac:dyDescent="0.25">
      <c r="A25" s="116"/>
      <c r="B25" s="23" t="s">
        <v>11</v>
      </c>
      <c r="C25" s="23">
        <v>56</v>
      </c>
      <c r="D25" s="83" t="s">
        <v>12</v>
      </c>
      <c r="E25" s="28"/>
      <c r="F25" s="34"/>
      <c r="G25" s="7"/>
      <c r="H25" s="7"/>
      <c r="I25" s="11"/>
      <c r="J25" s="11"/>
      <c r="K25" s="11"/>
      <c r="L25" s="12"/>
      <c r="N25" s="12"/>
    </row>
    <row r="26" spans="1:14" s="9" customFormat="1" ht="14.25" customHeight="1" x14ac:dyDescent="0.25">
      <c r="A26" s="117"/>
      <c r="B26" s="30" t="s">
        <v>13</v>
      </c>
      <c r="C26" s="23">
        <v>34</v>
      </c>
      <c r="D26" s="15" t="s">
        <v>30</v>
      </c>
      <c r="E26" s="28"/>
      <c r="F26" s="34"/>
      <c r="H26" s="10"/>
      <c r="I26" s="11"/>
      <c r="J26" s="11"/>
      <c r="K26" s="11"/>
      <c r="L26" s="12"/>
      <c r="N26" s="12"/>
    </row>
    <row r="27" spans="1:14" ht="15.75" customHeight="1" x14ac:dyDescent="0.25">
      <c r="A27" s="35" t="s">
        <v>67</v>
      </c>
      <c r="B27" s="37" t="s">
        <v>15</v>
      </c>
      <c r="C27" s="38">
        <f>ROUND(SUM(4.6,0.2*(E27-10)),2)</f>
        <v>5.91</v>
      </c>
      <c r="D27" s="23" t="s">
        <v>33</v>
      </c>
      <c r="E27" s="137">
        <f>C24</f>
        <v>16.547000000000001</v>
      </c>
      <c r="F27" s="34"/>
      <c r="G27" s="7"/>
      <c r="H27" s="7"/>
      <c r="I27" s="11"/>
      <c r="J27" s="11"/>
      <c r="K27" s="11"/>
      <c r="L27" s="12"/>
      <c r="N27" s="12"/>
    </row>
    <row r="28" spans="1:14" ht="15.75" customHeight="1" x14ac:dyDescent="0.25">
      <c r="A28" s="40" t="s">
        <v>43</v>
      </c>
      <c r="B28" s="41" t="s">
        <v>23</v>
      </c>
      <c r="C28" s="23">
        <v>1.99</v>
      </c>
      <c r="D28" s="39" t="s">
        <v>24</v>
      </c>
      <c r="E28" s="41"/>
      <c r="F28" s="34"/>
      <c r="G28" s="7"/>
      <c r="H28" s="7"/>
      <c r="I28" s="11"/>
      <c r="J28" s="11"/>
      <c r="K28" s="11"/>
      <c r="L28" s="12"/>
      <c r="N28" s="12"/>
    </row>
    <row r="29" spans="1:14" ht="15.75" customHeight="1" x14ac:dyDescent="0.25">
      <c r="A29" s="29" t="s">
        <v>60</v>
      </c>
      <c r="B29" s="42"/>
      <c r="C29" s="28"/>
      <c r="D29" s="28"/>
      <c r="E29" s="28"/>
      <c r="F29" s="33">
        <f>(C25)+(C26*C24*C27)</f>
        <v>3380.9541800000006</v>
      </c>
      <c r="G29" s="7"/>
      <c r="H29" s="7"/>
      <c r="I29" s="11"/>
      <c r="J29" s="11"/>
      <c r="K29" s="11"/>
      <c r="L29" s="12"/>
      <c r="N29" s="12"/>
    </row>
    <row r="30" spans="1:14" ht="18.75" customHeight="1" thickBot="1" x14ac:dyDescent="0.35">
      <c r="A30" s="79" t="str">
        <f>CONCATENATE("C=","(",C25,"+",C26,"*",C27,")","*",C28,)</f>
        <v>C=(56+34*5,91)*1,99</v>
      </c>
      <c r="B30" s="95"/>
      <c r="C30" s="95"/>
      <c r="D30" s="95"/>
      <c r="E30" s="96"/>
      <c r="F30" s="97">
        <f>ROUND(PRODUCT(F29,C28,),2)</f>
        <v>6728.1</v>
      </c>
      <c r="G30" s="7"/>
      <c r="H30" s="61"/>
      <c r="I30" s="62"/>
      <c r="J30" s="62"/>
      <c r="K30" s="62"/>
      <c r="L30" s="63"/>
      <c r="M30" s="64"/>
      <c r="N30" s="63"/>
    </row>
    <row r="31" spans="1:14" ht="34.5" customHeight="1" thickBot="1" x14ac:dyDescent="0.3">
      <c r="A31" s="84" t="str">
        <f>CONCATENATE("3. Описание и согласование границ землепользования ",C31," км")</f>
        <v>3. Описание и согласование границ землепользования 61,5 км</v>
      </c>
      <c r="B31" s="100"/>
      <c r="C31" s="135">
        <f>C14</f>
        <v>61.5</v>
      </c>
      <c r="D31" s="115" t="s">
        <v>34</v>
      </c>
      <c r="E31" s="86" t="s">
        <v>9</v>
      </c>
      <c r="F31" s="101"/>
      <c r="G31" s="7"/>
      <c r="H31" s="61"/>
      <c r="I31" s="62"/>
      <c r="J31" s="62"/>
      <c r="K31" s="62"/>
      <c r="L31" s="63"/>
      <c r="M31" s="64"/>
      <c r="N31" s="63"/>
    </row>
    <row r="32" spans="1:14" ht="15.75" customHeight="1" x14ac:dyDescent="0.25">
      <c r="A32" s="118"/>
      <c r="B32" s="41" t="s">
        <v>11</v>
      </c>
      <c r="C32" s="41">
        <v>882</v>
      </c>
      <c r="D32" s="83" t="s">
        <v>12</v>
      </c>
      <c r="E32" s="98"/>
      <c r="F32" s="99"/>
      <c r="G32" s="7"/>
      <c r="H32" s="7"/>
      <c r="I32" s="7"/>
      <c r="J32" s="7"/>
      <c r="K32" s="7"/>
    </row>
    <row r="33" spans="1:19" ht="12.75" customHeight="1" x14ac:dyDescent="0.25">
      <c r="A33" s="119"/>
      <c r="B33" s="30" t="s">
        <v>13</v>
      </c>
      <c r="C33" s="30">
        <v>11</v>
      </c>
      <c r="D33" s="15" t="s">
        <v>14</v>
      </c>
      <c r="E33" s="43"/>
      <c r="F33" s="44"/>
      <c r="G33" s="7"/>
      <c r="H33" s="7"/>
      <c r="I33" s="66"/>
      <c r="J33" s="66"/>
      <c r="K33" s="66"/>
      <c r="L33" s="66"/>
      <c r="M33" s="66"/>
      <c r="N33" s="66"/>
      <c r="O33" s="66"/>
    </row>
    <row r="34" spans="1:19" ht="17.25" customHeight="1" x14ac:dyDescent="0.25">
      <c r="A34" s="45" t="s">
        <v>35</v>
      </c>
      <c r="B34" s="30" t="s">
        <v>36</v>
      </c>
      <c r="C34" s="46">
        <v>1</v>
      </c>
      <c r="D34" s="30" t="s">
        <v>16</v>
      </c>
      <c r="E34" s="43"/>
      <c r="F34" s="44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 ht="15.75" customHeight="1" x14ac:dyDescent="0.25">
      <c r="A35" s="18" t="s">
        <v>38</v>
      </c>
      <c r="B35" s="30" t="s">
        <v>15</v>
      </c>
      <c r="C35" s="49">
        <f>ROUND(SUM(1,0.05*(E35-1)),2)</f>
        <v>1.95</v>
      </c>
      <c r="D35" s="30" t="s">
        <v>19</v>
      </c>
      <c r="E35" s="20">
        <v>20</v>
      </c>
      <c r="F35" s="44"/>
      <c r="G35" s="7"/>
      <c r="H35" s="7"/>
      <c r="I35" s="7"/>
      <c r="J35" s="7"/>
      <c r="K35" s="7"/>
    </row>
    <row r="36" spans="1:19" ht="15.75" customHeight="1" x14ac:dyDescent="0.25">
      <c r="A36" s="18" t="s">
        <v>20</v>
      </c>
      <c r="B36" s="30" t="s">
        <v>15</v>
      </c>
      <c r="C36" s="49">
        <f>ROUND(SUM(1,0.1*(E36-1)),2)</f>
        <v>1.9</v>
      </c>
      <c r="D36" s="30" t="s">
        <v>21</v>
      </c>
      <c r="E36" s="20">
        <v>10</v>
      </c>
      <c r="F36" s="50"/>
      <c r="G36" s="7"/>
      <c r="H36" s="7"/>
      <c r="I36" s="7"/>
      <c r="J36" s="7"/>
      <c r="K36" s="7"/>
    </row>
    <row r="37" spans="1:19" ht="15.75" x14ac:dyDescent="0.25">
      <c r="A37" s="18" t="s">
        <v>22</v>
      </c>
      <c r="B37" s="13" t="s">
        <v>23</v>
      </c>
      <c r="C37" s="13">
        <v>2.2200000000000002</v>
      </c>
      <c r="D37" s="15" t="s">
        <v>24</v>
      </c>
      <c r="E37" s="13"/>
      <c r="F37" s="16"/>
      <c r="G37" s="7"/>
      <c r="H37" s="7"/>
      <c r="I37" s="7"/>
      <c r="J37" s="7"/>
      <c r="K37" s="7"/>
    </row>
    <row r="38" spans="1:19" ht="15.75" x14ac:dyDescent="0.25">
      <c r="A38" s="51">
        <v>1.69</v>
      </c>
      <c r="B38" s="30" t="s">
        <v>25</v>
      </c>
      <c r="C38" s="38">
        <f>ROUND(SUM(1,A39*(A38-1)),2)</f>
        <v>1.37</v>
      </c>
      <c r="D38" s="52" t="s">
        <v>26</v>
      </c>
      <c r="E38" s="26"/>
      <c r="F38" s="53"/>
      <c r="G38" s="7"/>
      <c r="H38" s="7"/>
      <c r="I38" s="7"/>
      <c r="J38" s="7"/>
      <c r="K38" s="7"/>
    </row>
    <row r="39" spans="1:19" ht="15.75" customHeight="1" x14ac:dyDescent="0.3">
      <c r="A39" s="54">
        <v>0.53</v>
      </c>
      <c r="B39" s="30" t="s">
        <v>27</v>
      </c>
      <c r="C39" s="43"/>
      <c r="D39" s="43"/>
      <c r="E39" s="43"/>
      <c r="F39" s="44"/>
      <c r="G39" s="7"/>
      <c r="H39" s="70"/>
      <c r="I39" s="70"/>
      <c r="J39" s="7"/>
      <c r="K39" s="7"/>
    </row>
    <row r="40" spans="1:19" ht="17.25" customHeight="1" x14ac:dyDescent="0.25">
      <c r="A40" s="55" t="s">
        <v>28</v>
      </c>
      <c r="B40" s="56"/>
      <c r="C40" s="43"/>
      <c r="D40" s="43"/>
      <c r="E40" s="43"/>
      <c r="F40" s="33">
        <f>ROUND((C32)+(C33*C31*C35*C36),2)</f>
        <v>3388.43</v>
      </c>
      <c r="G40" s="7"/>
      <c r="H40" s="7"/>
      <c r="I40" s="7"/>
      <c r="J40" s="7"/>
      <c r="K40" s="7"/>
    </row>
    <row r="41" spans="1:19" ht="17.25" customHeight="1" thickBot="1" x14ac:dyDescent="0.35">
      <c r="A41" s="57" t="e">
        <f>CONCATENATE("C=","(",C32,"*",C34,"*",#REF!,"+",C33,"*",C31,"*",C34,"*",C35,"*",C36,")","*",C37,"*",C38)</f>
        <v>#REF!</v>
      </c>
      <c r="B41" s="58"/>
      <c r="C41" s="58"/>
      <c r="D41" s="58"/>
      <c r="E41" s="59"/>
      <c r="F41" s="60">
        <f>ROUND(PRODUCT(F40,C37,C38),2)</f>
        <v>10305.57</v>
      </c>
      <c r="G41" s="7"/>
      <c r="H41" s="7"/>
      <c r="I41" s="7"/>
      <c r="J41" s="7"/>
      <c r="K41" s="7"/>
    </row>
    <row r="42" spans="1:19" ht="19.5" customHeight="1" thickBot="1" x14ac:dyDescent="0.3">
      <c r="A42" s="171" t="str">
        <f>CONCATENATE("4. Подготовка межевого плана ")</f>
        <v xml:space="preserve">4. Подготовка межевого плана </v>
      </c>
      <c r="B42" s="174"/>
      <c r="C42" s="136">
        <f>C24</f>
        <v>16.547000000000001</v>
      </c>
      <c r="D42" s="115" t="s">
        <v>39</v>
      </c>
      <c r="E42" s="102"/>
      <c r="F42" s="103"/>
      <c r="G42" s="7"/>
      <c r="H42" s="7"/>
      <c r="I42" s="7"/>
      <c r="J42" s="7"/>
      <c r="K42" s="7"/>
    </row>
    <row r="43" spans="1:19" ht="15.75" x14ac:dyDescent="0.25">
      <c r="A43" s="82">
        <v>1</v>
      </c>
      <c r="B43" s="41" t="s">
        <v>11</v>
      </c>
      <c r="C43" s="41">
        <v>1363</v>
      </c>
      <c r="D43" s="41"/>
      <c r="E43" s="98"/>
      <c r="F43" s="99"/>
      <c r="G43" s="7"/>
      <c r="H43" s="7"/>
      <c r="I43" s="7"/>
      <c r="J43" s="7"/>
      <c r="K43" s="7"/>
    </row>
    <row r="44" spans="1:19" ht="18" customHeight="1" x14ac:dyDescent="0.25">
      <c r="A44" s="65"/>
      <c r="B44" s="30" t="s">
        <v>13</v>
      </c>
      <c r="C44" s="30">
        <v>3431</v>
      </c>
      <c r="D44" s="30"/>
      <c r="E44" s="43"/>
      <c r="F44" s="44"/>
      <c r="G44" s="7"/>
      <c r="H44" s="7"/>
      <c r="I44" s="7"/>
      <c r="J44" s="7"/>
      <c r="K44" s="7"/>
    </row>
    <row r="45" spans="1:19" ht="15.75" x14ac:dyDescent="0.25">
      <c r="A45" s="18" t="s">
        <v>58</v>
      </c>
      <c r="B45" s="13" t="s">
        <v>23</v>
      </c>
      <c r="C45" s="13">
        <v>1.99</v>
      </c>
      <c r="D45" s="15" t="s">
        <v>24</v>
      </c>
      <c r="E45" s="13"/>
      <c r="F45" s="16"/>
      <c r="G45" s="7"/>
      <c r="H45" s="7"/>
      <c r="I45" s="7"/>
      <c r="J45" s="7"/>
      <c r="K45" s="7"/>
    </row>
    <row r="46" spans="1:19" ht="15.75" customHeight="1" x14ac:dyDescent="0.25">
      <c r="A46" s="55" t="s">
        <v>59</v>
      </c>
      <c r="B46" s="56"/>
      <c r="C46" s="43"/>
      <c r="D46" s="43"/>
      <c r="E46" s="43"/>
      <c r="F46" s="33">
        <f>ROUND((C43)+(C44*C42),2)</f>
        <v>58135.76</v>
      </c>
      <c r="G46" s="7"/>
      <c r="H46" s="7"/>
      <c r="I46" s="7"/>
      <c r="J46" s="7"/>
      <c r="K46" s="7"/>
    </row>
    <row r="47" spans="1:19" ht="17.25" thickBot="1" x14ac:dyDescent="0.35">
      <c r="A47" s="18" t="str">
        <f>CONCATENATE("C=","(",C43,"+",C44,"*",C42,")","*",C45,"")</f>
        <v>C=(1363+3431*16,547)*1,99</v>
      </c>
      <c r="B47" s="68"/>
      <c r="C47" s="68"/>
      <c r="D47" s="68"/>
      <c r="E47" s="69"/>
      <c r="F47" s="60">
        <f>ROUND(PRODUCT(F46,C45,A43),2)</f>
        <v>115690.16</v>
      </c>
    </row>
    <row r="48" spans="1:19" ht="16.5" x14ac:dyDescent="0.2">
      <c r="A48" s="175" t="str">
        <f>CONCATENATE("С=",F23,"+",F30,"+",F41,"+",F47,)</f>
        <v>С=175152,57+6728,1+10305,57+115690,16</v>
      </c>
      <c r="B48" s="176"/>
      <c r="C48" s="176"/>
      <c r="D48" s="176"/>
      <c r="E48" s="177"/>
      <c r="F48" s="71">
        <f>F23+F30+F41+F47</f>
        <v>307876.40000000002</v>
      </c>
    </row>
    <row r="49" spans="1:6" ht="33" customHeight="1" x14ac:dyDescent="0.2">
      <c r="A49" s="178" t="s">
        <v>48</v>
      </c>
      <c r="B49" s="179"/>
      <c r="C49" s="179"/>
      <c r="D49" s="180">
        <f>ROUND(PRODUCT(7.73362,1.569),5)</f>
        <v>12.13405</v>
      </c>
      <c r="E49" s="181"/>
      <c r="F49" s="71">
        <f>F48*D49</f>
        <v>3735787.6314200005</v>
      </c>
    </row>
    <row r="50" spans="1:6" ht="16.5" x14ac:dyDescent="0.2">
      <c r="A50" s="178" t="s">
        <v>56</v>
      </c>
      <c r="B50" s="179"/>
      <c r="C50" s="179"/>
      <c r="D50" s="179"/>
      <c r="E50" s="72">
        <v>300</v>
      </c>
      <c r="F50" s="73">
        <f>E50*2</f>
        <v>600</v>
      </c>
    </row>
    <row r="51" spans="1:6" ht="18" customHeight="1" x14ac:dyDescent="0.2">
      <c r="A51" s="125" t="s">
        <v>40</v>
      </c>
      <c r="B51" s="131"/>
      <c r="C51" s="131"/>
      <c r="D51" s="131"/>
      <c r="E51" s="131"/>
      <c r="F51" s="71">
        <f>F49+F50</f>
        <v>3736387.6314200005</v>
      </c>
    </row>
    <row r="52" spans="1:6" ht="30" customHeight="1" x14ac:dyDescent="0.2">
      <c r="A52" s="178" t="s">
        <v>51</v>
      </c>
      <c r="B52" s="179"/>
      <c r="C52" s="179"/>
      <c r="D52" s="182"/>
      <c r="E52" s="126">
        <v>0.2</v>
      </c>
      <c r="F52" s="71">
        <f>F51*E52</f>
        <v>747277.52628400014</v>
      </c>
    </row>
    <row r="53" spans="1:6" ht="16.5" x14ac:dyDescent="0.2">
      <c r="A53" s="125" t="s">
        <v>40</v>
      </c>
      <c r="B53" s="131"/>
      <c r="C53" s="131"/>
      <c r="D53" s="131"/>
      <c r="E53" s="131"/>
      <c r="F53" s="71">
        <f>F51+F52</f>
        <v>4483665.1577040004</v>
      </c>
    </row>
    <row r="54" spans="1:6" ht="20.25" customHeight="1" thickBot="1" x14ac:dyDescent="0.35">
      <c r="A54" s="104" t="s">
        <v>41</v>
      </c>
      <c r="B54" s="120"/>
      <c r="C54" s="120"/>
      <c r="D54" s="120"/>
      <c r="E54" s="121">
        <v>0.18</v>
      </c>
      <c r="F54" s="105">
        <f>F53*E54</f>
        <v>807059.72838672006</v>
      </c>
    </row>
    <row r="55" spans="1:6" ht="17.25" thickBot="1" x14ac:dyDescent="0.35">
      <c r="A55" s="106" t="s">
        <v>42</v>
      </c>
      <c r="B55" s="122"/>
      <c r="C55" s="122"/>
      <c r="D55" s="122"/>
      <c r="E55" s="123"/>
      <c r="F55" s="107">
        <f>F53+F54</f>
        <v>5290724.8860907201</v>
      </c>
    </row>
    <row r="56" spans="1:6" ht="12.75" customHeight="1" x14ac:dyDescent="0.25">
      <c r="A56" s="74"/>
      <c r="D56" s="7"/>
      <c r="E56" s="7"/>
      <c r="F56" s="7"/>
    </row>
    <row r="57" spans="1:6" ht="16.5" x14ac:dyDescent="0.3">
      <c r="A57" s="173" t="s">
        <v>52</v>
      </c>
      <c r="B57" s="173"/>
      <c r="C57" s="173"/>
      <c r="D57" s="173"/>
      <c r="E57" s="173"/>
      <c r="F57" s="173"/>
    </row>
    <row r="58" spans="1:6" ht="12" customHeight="1" x14ac:dyDescent="0.25">
      <c r="A58" s="7"/>
      <c r="B58" s="7"/>
      <c r="C58" s="7"/>
      <c r="D58" s="7"/>
      <c r="E58" s="7"/>
      <c r="F58" s="7"/>
    </row>
    <row r="59" spans="1:6" ht="10.5" customHeight="1" x14ac:dyDescent="0.25">
      <c r="A59" s="7"/>
      <c r="B59" s="7"/>
      <c r="C59" s="7"/>
      <c r="D59" s="7"/>
      <c r="E59" s="7"/>
      <c r="F59" s="7"/>
    </row>
    <row r="60" spans="1:6" ht="19.5" x14ac:dyDescent="0.25">
      <c r="A60" s="111" t="s">
        <v>61</v>
      </c>
      <c r="B60" s="7"/>
      <c r="C60" s="7"/>
      <c r="D60" s="7"/>
      <c r="E60" s="7"/>
      <c r="F60" s="7"/>
    </row>
    <row r="61" spans="1:6" ht="15.75" x14ac:dyDescent="0.25">
      <c r="A61" s="7"/>
      <c r="B61" s="7"/>
      <c r="C61" s="7"/>
      <c r="D61" s="7"/>
      <c r="E61" s="7"/>
      <c r="F61" s="7"/>
    </row>
    <row r="62" spans="1:6" ht="15.75" x14ac:dyDescent="0.25">
      <c r="A62" s="7"/>
      <c r="B62" s="7"/>
      <c r="C62" s="7"/>
      <c r="D62" s="7"/>
      <c r="E62" s="7"/>
      <c r="F62" s="7"/>
    </row>
    <row r="63" spans="1:6" ht="15.75" x14ac:dyDescent="0.25">
      <c r="A63" s="7"/>
      <c r="B63" s="7"/>
      <c r="C63" s="7"/>
      <c r="D63" s="7"/>
      <c r="E63" s="7"/>
      <c r="F63" s="7"/>
    </row>
    <row r="64" spans="1:6" ht="15.75" x14ac:dyDescent="0.25">
      <c r="A64" s="7"/>
      <c r="B64" s="7"/>
      <c r="C64" s="7"/>
      <c r="D64" s="7"/>
      <c r="E64" s="7"/>
      <c r="F64" s="7"/>
    </row>
    <row r="65" spans="1:6" ht="15.75" x14ac:dyDescent="0.25">
      <c r="A65" s="7"/>
      <c r="B65" s="7"/>
      <c r="C65" s="7"/>
      <c r="D65" s="7"/>
      <c r="E65" s="7"/>
      <c r="F65" s="7"/>
    </row>
    <row r="66" spans="1:6" ht="15.75" x14ac:dyDescent="0.25">
      <c r="A66" s="7"/>
      <c r="B66" s="7"/>
      <c r="C66" s="7"/>
      <c r="D66" s="7"/>
      <c r="E66" s="7"/>
    </row>
  </sheetData>
  <mergeCells count="75">
    <mergeCell ref="AW8:BB8"/>
    <mergeCell ref="C1:F1"/>
    <mergeCell ref="C2:F2"/>
    <mergeCell ref="A8:F8"/>
    <mergeCell ref="Q8:V8"/>
    <mergeCell ref="AG8:AL8"/>
    <mergeCell ref="HQ8:HV8"/>
    <mergeCell ref="IG8:IL8"/>
    <mergeCell ref="BM8:BR8"/>
    <mergeCell ref="CC8:CH8"/>
    <mergeCell ref="CS8:CX8"/>
    <mergeCell ref="DI8:DN8"/>
    <mergeCell ref="DY8:ED8"/>
    <mergeCell ref="EO8:ET8"/>
    <mergeCell ref="CC9:CH9"/>
    <mergeCell ref="FE8:FJ8"/>
    <mergeCell ref="FU8:FZ8"/>
    <mergeCell ref="GK8:GP8"/>
    <mergeCell ref="HA8:HF8"/>
    <mergeCell ref="GK9:GP9"/>
    <mergeCell ref="HA9:HF9"/>
    <mergeCell ref="A9:F9"/>
    <mergeCell ref="Q9:V9"/>
    <mergeCell ref="AG9:AL9"/>
    <mergeCell ref="AW9:BB9"/>
    <mergeCell ref="BM9:BR9"/>
    <mergeCell ref="HQ9:HV9"/>
    <mergeCell ref="IG9:IL9"/>
    <mergeCell ref="Q10:AF10"/>
    <mergeCell ref="AG10:AV10"/>
    <mergeCell ref="AW10:BL10"/>
    <mergeCell ref="BM10:CB10"/>
    <mergeCell ref="CC10:CR10"/>
    <mergeCell ref="CS10:DH10"/>
    <mergeCell ref="CS9:CX9"/>
    <mergeCell ref="DI9:DN9"/>
    <mergeCell ref="DY9:ED9"/>
    <mergeCell ref="EO9:ET9"/>
    <mergeCell ref="FE9:FJ9"/>
    <mergeCell ref="FU9:FZ9"/>
    <mergeCell ref="HA10:HP10"/>
    <mergeCell ref="HQ10:IF10"/>
    <mergeCell ref="IG10:IV10"/>
    <mergeCell ref="A11:F11"/>
    <mergeCell ref="Q11:V11"/>
    <mergeCell ref="AG11:AL11"/>
    <mergeCell ref="AW11:BB11"/>
    <mergeCell ref="BM11:BR11"/>
    <mergeCell ref="CC11:CH11"/>
    <mergeCell ref="CS11:CX11"/>
    <mergeCell ref="DI10:DX10"/>
    <mergeCell ref="DY10:EN10"/>
    <mergeCell ref="EO10:FD10"/>
    <mergeCell ref="FE10:FT10"/>
    <mergeCell ref="FU10:GJ10"/>
    <mergeCell ref="GK10:GZ10"/>
    <mergeCell ref="HA11:HF11"/>
    <mergeCell ref="HQ11:HV11"/>
    <mergeCell ref="D16:E16"/>
    <mergeCell ref="DI11:DN11"/>
    <mergeCell ref="DY11:ED11"/>
    <mergeCell ref="EO11:ET11"/>
    <mergeCell ref="FE11:FJ11"/>
    <mergeCell ref="IG11:IL11"/>
    <mergeCell ref="A13:C13"/>
    <mergeCell ref="A14:B14"/>
    <mergeCell ref="FU11:FZ11"/>
    <mergeCell ref="GK11:GP11"/>
    <mergeCell ref="A57:F57"/>
    <mergeCell ref="A42:B42"/>
    <mergeCell ref="A48:E48"/>
    <mergeCell ref="A49:C49"/>
    <mergeCell ref="D49:E49"/>
    <mergeCell ref="A50:D50"/>
    <mergeCell ref="A52:D52"/>
  </mergeCells>
  <pageMargins left="0.90551181102362199" right="0.70866141732283461" top="0.55118110236220474" bottom="0.74803149606299213" header="0.31496062992125984" footer="0.31496062992125984"/>
  <pageSetup paperSize="9" scale="63" fitToHeight="2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70"/>
  <sheetViews>
    <sheetView topLeftCell="A6" workbookViewId="0">
      <selection activeCell="E57" sqref="E57"/>
    </sheetView>
  </sheetViews>
  <sheetFormatPr defaultRowHeight="12.75" x14ac:dyDescent="0.2"/>
  <cols>
    <col min="1" max="1" width="48.28515625" customWidth="1"/>
    <col min="2" max="2" width="13.42578125" customWidth="1"/>
    <col min="3" max="3" width="14.5703125" customWidth="1"/>
    <col min="4" max="4" width="12.7109375" customWidth="1"/>
    <col min="5" max="5" width="14.28515625" customWidth="1"/>
    <col min="6" max="6" width="27.710937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160" t="s">
        <v>0</v>
      </c>
      <c r="D1" s="161"/>
      <c r="E1" s="161"/>
      <c r="F1" s="161"/>
    </row>
    <row r="2" spans="1:256" ht="15.75" hidden="1" customHeight="1" x14ac:dyDescent="0.25">
      <c r="C2" s="162" t="s">
        <v>1</v>
      </c>
      <c r="D2" s="161"/>
      <c r="E2" s="161"/>
      <c r="F2" s="161"/>
    </row>
    <row r="3" spans="1:256" ht="38.25" hidden="1" customHeight="1" x14ac:dyDescent="0.25">
      <c r="D3" s="130" t="s">
        <v>2</v>
      </c>
      <c r="E3" s="129"/>
      <c r="F3" s="129"/>
    </row>
    <row r="4" spans="1:256" ht="28.5" hidden="1" customHeight="1" x14ac:dyDescent="0.25">
      <c r="D4" s="130" t="s">
        <v>3</v>
      </c>
      <c r="E4" s="129"/>
      <c r="F4" s="129"/>
    </row>
    <row r="5" spans="1:256" ht="18" hidden="1" customHeight="1" x14ac:dyDescent="0.2">
      <c r="F5" s="1"/>
    </row>
    <row r="6" spans="1:256" ht="18" customHeight="1" x14ac:dyDescent="0.2">
      <c r="F6" s="112" t="s">
        <v>50</v>
      </c>
      <c r="G6" s="113"/>
      <c r="H6" s="113"/>
      <c r="I6" s="113"/>
      <c r="J6" s="113"/>
      <c r="K6" s="113"/>
    </row>
    <row r="7" spans="1:256" ht="12" customHeight="1" x14ac:dyDescent="0.2">
      <c r="F7" s="1"/>
    </row>
    <row r="8" spans="1:256" ht="18" customHeight="1" x14ac:dyDescent="0.35">
      <c r="A8" s="163" t="s">
        <v>46</v>
      </c>
      <c r="B8" s="163"/>
      <c r="C8" s="163"/>
      <c r="D8" s="163"/>
      <c r="E8" s="163"/>
      <c r="F8" s="163"/>
      <c r="G8" s="2"/>
      <c r="H8" s="2"/>
      <c r="I8" s="2"/>
      <c r="J8" s="2"/>
      <c r="K8" s="2"/>
      <c r="L8" s="2"/>
      <c r="M8" s="2"/>
      <c r="N8" s="2"/>
      <c r="O8" s="2"/>
      <c r="P8" s="2"/>
      <c r="Q8" s="159"/>
      <c r="R8" s="159"/>
      <c r="S8" s="159"/>
      <c r="T8" s="159"/>
      <c r="U8" s="159"/>
      <c r="V8" s="159"/>
      <c r="W8" s="2"/>
      <c r="X8" s="2"/>
      <c r="Y8" s="2"/>
      <c r="Z8" s="2"/>
      <c r="AA8" s="2"/>
      <c r="AB8" s="2"/>
      <c r="AC8" s="2"/>
      <c r="AD8" s="2"/>
      <c r="AE8" s="2"/>
      <c r="AF8" s="2"/>
      <c r="AG8" s="159" t="s">
        <v>4</v>
      </c>
      <c r="AH8" s="159"/>
      <c r="AI8" s="159"/>
      <c r="AJ8" s="159"/>
      <c r="AK8" s="159"/>
      <c r="AL8" s="159"/>
      <c r="AM8" s="2"/>
      <c r="AN8" s="2"/>
      <c r="AO8" s="2"/>
      <c r="AP8" s="2"/>
      <c r="AQ8" s="2"/>
      <c r="AR8" s="2"/>
      <c r="AS8" s="2"/>
      <c r="AT8" s="2"/>
      <c r="AU8" s="2"/>
      <c r="AV8" s="2"/>
      <c r="AW8" s="159" t="s">
        <v>4</v>
      </c>
      <c r="AX8" s="159"/>
      <c r="AY8" s="159"/>
      <c r="AZ8" s="159"/>
      <c r="BA8" s="159"/>
      <c r="BB8" s="159"/>
      <c r="BC8" s="2"/>
      <c r="BD8" s="2"/>
      <c r="BE8" s="2"/>
      <c r="BF8" s="2"/>
      <c r="BG8" s="2"/>
      <c r="BH8" s="2"/>
      <c r="BI8" s="2"/>
      <c r="BJ8" s="2"/>
      <c r="BK8" s="2"/>
      <c r="BL8" s="2"/>
      <c r="BM8" s="159" t="s">
        <v>4</v>
      </c>
      <c r="BN8" s="159"/>
      <c r="BO8" s="159"/>
      <c r="BP8" s="159"/>
      <c r="BQ8" s="159"/>
      <c r="BR8" s="159"/>
      <c r="BS8" s="2"/>
      <c r="BT8" s="2"/>
      <c r="BU8" s="2"/>
      <c r="BV8" s="2"/>
      <c r="BW8" s="2"/>
      <c r="BX8" s="2"/>
      <c r="BY8" s="2"/>
      <c r="BZ8" s="2"/>
      <c r="CA8" s="2"/>
      <c r="CB8" s="2"/>
      <c r="CC8" s="159" t="s">
        <v>4</v>
      </c>
      <c r="CD8" s="159"/>
      <c r="CE8" s="159"/>
      <c r="CF8" s="159"/>
      <c r="CG8" s="159"/>
      <c r="CH8" s="159"/>
      <c r="CI8" s="2"/>
      <c r="CJ8" s="2"/>
      <c r="CK8" s="2"/>
      <c r="CL8" s="2"/>
      <c r="CM8" s="2"/>
      <c r="CN8" s="2"/>
      <c r="CO8" s="2"/>
      <c r="CP8" s="2"/>
      <c r="CQ8" s="2"/>
      <c r="CR8" s="2"/>
      <c r="CS8" s="159" t="s">
        <v>4</v>
      </c>
      <c r="CT8" s="159"/>
      <c r="CU8" s="159"/>
      <c r="CV8" s="159"/>
      <c r="CW8" s="159"/>
      <c r="CX8" s="159"/>
      <c r="CY8" s="2"/>
      <c r="CZ8" s="2"/>
      <c r="DA8" s="2"/>
      <c r="DB8" s="2"/>
      <c r="DC8" s="2"/>
      <c r="DD8" s="2"/>
      <c r="DE8" s="2"/>
      <c r="DF8" s="2"/>
      <c r="DG8" s="2"/>
      <c r="DH8" s="2"/>
      <c r="DI8" s="159" t="s">
        <v>4</v>
      </c>
      <c r="DJ8" s="159"/>
      <c r="DK8" s="159"/>
      <c r="DL8" s="159"/>
      <c r="DM8" s="159"/>
      <c r="DN8" s="159"/>
      <c r="DO8" s="2"/>
      <c r="DP8" s="2"/>
      <c r="DQ8" s="2"/>
      <c r="DR8" s="2"/>
      <c r="DS8" s="2"/>
      <c r="DT8" s="2"/>
      <c r="DU8" s="2"/>
      <c r="DV8" s="2"/>
      <c r="DW8" s="2"/>
      <c r="DX8" s="2"/>
      <c r="DY8" s="159" t="s">
        <v>4</v>
      </c>
      <c r="DZ8" s="159"/>
      <c r="EA8" s="159"/>
      <c r="EB8" s="159"/>
      <c r="EC8" s="159"/>
      <c r="ED8" s="159"/>
      <c r="EE8" s="2"/>
      <c r="EF8" s="2"/>
      <c r="EG8" s="2"/>
      <c r="EH8" s="2"/>
      <c r="EI8" s="2"/>
      <c r="EJ8" s="2"/>
      <c r="EK8" s="2"/>
      <c r="EL8" s="2"/>
      <c r="EM8" s="2"/>
      <c r="EN8" s="2"/>
      <c r="EO8" s="159" t="s">
        <v>4</v>
      </c>
      <c r="EP8" s="159"/>
      <c r="EQ8" s="159"/>
      <c r="ER8" s="159"/>
      <c r="ES8" s="159"/>
      <c r="ET8" s="159"/>
      <c r="EU8" s="2"/>
      <c r="EV8" s="2"/>
      <c r="EW8" s="2"/>
      <c r="EX8" s="2"/>
      <c r="EY8" s="2"/>
      <c r="EZ8" s="2"/>
      <c r="FA8" s="2"/>
      <c r="FB8" s="2"/>
      <c r="FC8" s="2"/>
      <c r="FD8" s="2"/>
      <c r="FE8" s="159" t="s">
        <v>4</v>
      </c>
      <c r="FF8" s="159"/>
      <c r="FG8" s="159"/>
      <c r="FH8" s="159"/>
      <c r="FI8" s="159"/>
      <c r="FJ8" s="159"/>
      <c r="FK8" s="2"/>
      <c r="FL8" s="2"/>
      <c r="FM8" s="2"/>
      <c r="FN8" s="2"/>
      <c r="FO8" s="2"/>
      <c r="FP8" s="2"/>
      <c r="FQ8" s="2"/>
      <c r="FR8" s="2"/>
      <c r="FS8" s="2"/>
      <c r="FT8" s="2"/>
      <c r="FU8" s="159" t="s">
        <v>4</v>
      </c>
      <c r="FV8" s="159"/>
      <c r="FW8" s="159"/>
      <c r="FX8" s="159"/>
      <c r="FY8" s="159"/>
      <c r="FZ8" s="159"/>
      <c r="GA8" s="2"/>
      <c r="GB8" s="2"/>
      <c r="GC8" s="2"/>
      <c r="GD8" s="2"/>
      <c r="GE8" s="2"/>
      <c r="GF8" s="2"/>
      <c r="GG8" s="2"/>
      <c r="GH8" s="2"/>
      <c r="GI8" s="2"/>
      <c r="GJ8" s="2"/>
      <c r="GK8" s="159" t="s">
        <v>4</v>
      </c>
      <c r="GL8" s="159"/>
      <c r="GM8" s="159"/>
      <c r="GN8" s="159"/>
      <c r="GO8" s="159"/>
      <c r="GP8" s="159"/>
      <c r="GQ8" s="2"/>
      <c r="GR8" s="2"/>
      <c r="GS8" s="2"/>
      <c r="GT8" s="2"/>
      <c r="GU8" s="2"/>
      <c r="GV8" s="2"/>
      <c r="GW8" s="2"/>
      <c r="GX8" s="2"/>
      <c r="GY8" s="2"/>
      <c r="GZ8" s="2"/>
      <c r="HA8" s="159" t="s">
        <v>4</v>
      </c>
      <c r="HB8" s="159"/>
      <c r="HC8" s="159"/>
      <c r="HD8" s="159"/>
      <c r="HE8" s="159"/>
      <c r="HF8" s="159"/>
      <c r="HG8" s="2"/>
      <c r="HH8" s="2"/>
      <c r="HI8" s="2"/>
      <c r="HJ8" s="2"/>
      <c r="HK8" s="2"/>
      <c r="HL8" s="2"/>
      <c r="HM8" s="2"/>
      <c r="HN8" s="2"/>
      <c r="HO8" s="2"/>
      <c r="HP8" s="2"/>
      <c r="HQ8" s="159" t="s">
        <v>4</v>
      </c>
      <c r="HR8" s="159"/>
      <c r="HS8" s="159"/>
      <c r="HT8" s="159"/>
      <c r="HU8" s="159"/>
      <c r="HV8" s="159"/>
      <c r="HW8" s="2"/>
      <c r="HX8" s="2"/>
      <c r="HY8" s="2"/>
      <c r="HZ8" s="2"/>
      <c r="IA8" s="2"/>
      <c r="IB8" s="2"/>
      <c r="IC8" s="2"/>
      <c r="ID8" s="2"/>
      <c r="IE8" s="2"/>
      <c r="IF8" s="2"/>
      <c r="IG8" s="159"/>
      <c r="IH8" s="159"/>
      <c r="II8" s="159"/>
      <c r="IJ8" s="159"/>
      <c r="IK8" s="159"/>
      <c r="IL8" s="159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18" customHeight="1" x14ac:dyDescent="0.25">
      <c r="A9" s="164" t="s">
        <v>53</v>
      </c>
      <c r="B9" s="164"/>
      <c r="C9" s="164"/>
      <c r="D9" s="164"/>
      <c r="E9" s="164"/>
      <c r="F9" s="164"/>
      <c r="G9" s="2"/>
      <c r="H9" s="2"/>
      <c r="I9" s="2"/>
      <c r="J9" s="2"/>
      <c r="K9" s="2"/>
      <c r="L9" s="2"/>
      <c r="M9" s="2"/>
      <c r="N9" s="2"/>
      <c r="O9" s="2"/>
      <c r="P9" s="2"/>
      <c r="Q9" s="159"/>
      <c r="R9" s="159"/>
      <c r="S9" s="159"/>
      <c r="T9" s="159"/>
      <c r="U9" s="159"/>
      <c r="V9" s="159"/>
      <c r="W9" s="2"/>
      <c r="X9" s="2"/>
      <c r="Y9" s="2"/>
      <c r="Z9" s="2"/>
      <c r="AA9" s="2"/>
      <c r="AB9" s="2"/>
      <c r="AC9" s="2"/>
      <c r="AD9" s="2"/>
      <c r="AE9" s="2"/>
      <c r="AF9" s="2"/>
      <c r="AG9" s="159" t="s">
        <v>5</v>
      </c>
      <c r="AH9" s="159"/>
      <c r="AI9" s="159"/>
      <c r="AJ9" s="159"/>
      <c r="AK9" s="159"/>
      <c r="AL9" s="159"/>
      <c r="AM9" s="2"/>
      <c r="AN9" s="2"/>
      <c r="AO9" s="2"/>
      <c r="AP9" s="2"/>
      <c r="AQ9" s="2"/>
      <c r="AR9" s="2"/>
      <c r="AS9" s="2"/>
      <c r="AT9" s="2"/>
      <c r="AU9" s="2"/>
      <c r="AV9" s="2"/>
      <c r="AW9" s="159" t="s">
        <v>5</v>
      </c>
      <c r="AX9" s="159"/>
      <c r="AY9" s="159"/>
      <c r="AZ9" s="159"/>
      <c r="BA9" s="159"/>
      <c r="BB9" s="159"/>
      <c r="BC9" s="2"/>
      <c r="BD9" s="2"/>
      <c r="BE9" s="2"/>
      <c r="BF9" s="2"/>
      <c r="BG9" s="2"/>
      <c r="BH9" s="2"/>
      <c r="BI9" s="2"/>
      <c r="BJ9" s="2"/>
      <c r="BK9" s="2"/>
      <c r="BL9" s="2"/>
      <c r="BM9" s="159" t="s">
        <v>5</v>
      </c>
      <c r="BN9" s="159"/>
      <c r="BO9" s="159"/>
      <c r="BP9" s="159"/>
      <c r="BQ9" s="159"/>
      <c r="BR9" s="159"/>
      <c r="BS9" s="2"/>
      <c r="BT9" s="2"/>
      <c r="BU9" s="2"/>
      <c r="BV9" s="2"/>
      <c r="BW9" s="2"/>
      <c r="BX9" s="2"/>
      <c r="BY9" s="2"/>
      <c r="BZ9" s="2"/>
      <c r="CA9" s="2"/>
      <c r="CB9" s="2"/>
      <c r="CC9" s="159" t="s">
        <v>5</v>
      </c>
      <c r="CD9" s="159"/>
      <c r="CE9" s="159"/>
      <c r="CF9" s="159"/>
      <c r="CG9" s="159"/>
      <c r="CH9" s="159"/>
      <c r="CI9" s="2"/>
      <c r="CJ9" s="2"/>
      <c r="CK9" s="2"/>
      <c r="CL9" s="2"/>
      <c r="CM9" s="2"/>
      <c r="CN9" s="2"/>
      <c r="CO9" s="2"/>
      <c r="CP9" s="2"/>
      <c r="CQ9" s="2"/>
      <c r="CR9" s="2"/>
      <c r="CS9" s="159" t="s">
        <v>5</v>
      </c>
      <c r="CT9" s="159"/>
      <c r="CU9" s="159"/>
      <c r="CV9" s="159"/>
      <c r="CW9" s="159"/>
      <c r="CX9" s="159"/>
      <c r="CY9" s="2"/>
      <c r="CZ9" s="2"/>
      <c r="DA9" s="2"/>
      <c r="DB9" s="2"/>
      <c r="DC9" s="2"/>
      <c r="DD9" s="2"/>
      <c r="DE9" s="2"/>
      <c r="DF9" s="2"/>
      <c r="DG9" s="2"/>
      <c r="DH9" s="2"/>
      <c r="DI9" s="159" t="s">
        <v>5</v>
      </c>
      <c r="DJ9" s="159"/>
      <c r="DK9" s="159"/>
      <c r="DL9" s="159"/>
      <c r="DM9" s="159"/>
      <c r="DN9" s="159"/>
      <c r="DO9" s="2"/>
      <c r="DP9" s="2"/>
      <c r="DQ9" s="2"/>
      <c r="DR9" s="2"/>
      <c r="DS9" s="2"/>
      <c r="DT9" s="2"/>
      <c r="DU9" s="2"/>
      <c r="DV9" s="2"/>
      <c r="DW9" s="2"/>
      <c r="DX9" s="2"/>
      <c r="DY9" s="159" t="s">
        <v>5</v>
      </c>
      <c r="DZ9" s="159"/>
      <c r="EA9" s="159"/>
      <c r="EB9" s="159"/>
      <c r="EC9" s="159"/>
      <c r="ED9" s="159"/>
      <c r="EE9" s="2"/>
      <c r="EF9" s="2"/>
      <c r="EG9" s="2"/>
      <c r="EH9" s="2"/>
      <c r="EI9" s="2"/>
      <c r="EJ9" s="2"/>
      <c r="EK9" s="2"/>
      <c r="EL9" s="2"/>
      <c r="EM9" s="2"/>
      <c r="EN9" s="2"/>
      <c r="EO9" s="159" t="s">
        <v>5</v>
      </c>
      <c r="EP9" s="159"/>
      <c r="EQ9" s="159"/>
      <c r="ER9" s="159"/>
      <c r="ES9" s="159"/>
      <c r="ET9" s="159"/>
      <c r="EU9" s="2"/>
      <c r="EV9" s="2"/>
      <c r="EW9" s="2"/>
      <c r="EX9" s="2"/>
      <c r="EY9" s="2"/>
      <c r="EZ9" s="2"/>
      <c r="FA9" s="2"/>
      <c r="FB9" s="2"/>
      <c r="FC9" s="2"/>
      <c r="FD9" s="2"/>
      <c r="FE9" s="159" t="s">
        <v>5</v>
      </c>
      <c r="FF9" s="159"/>
      <c r="FG9" s="159"/>
      <c r="FH9" s="159"/>
      <c r="FI9" s="159"/>
      <c r="FJ9" s="159"/>
      <c r="FK9" s="2"/>
      <c r="FL9" s="2"/>
      <c r="FM9" s="2"/>
      <c r="FN9" s="2"/>
      <c r="FO9" s="2"/>
      <c r="FP9" s="2"/>
      <c r="FQ9" s="2"/>
      <c r="FR9" s="2"/>
      <c r="FS9" s="2"/>
      <c r="FT9" s="2"/>
      <c r="FU9" s="159" t="s">
        <v>5</v>
      </c>
      <c r="FV9" s="159"/>
      <c r="FW9" s="159"/>
      <c r="FX9" s="159"/>
      <c r="FY9" s="159"/>
      <c r="FZ9" s="159"/>
      <c r="GA9" s="2"/>
      <c r="GB9" s="2"/>
      <c r="GC9" s="2"/>
      <c r="GD9" s="2"/>
      <c r="GE9" s="2"/>
      <c r="GF9" s="2"/>
      <c r="GG9" s="2"/>
      <c r="GH9" s="2"/>
      <c r="GI9" s="2"/>
      <c r="GJ9" s="2"/>
      <c r="GK9" s="159" t="s">
        <v>5</v>
      </c>
      <c r="GL9" s="159"/>
      <c r="GM9" s="159"/>
      <c r="GN9" s="159"/>
      <c r="GO9" s="159"/>
      <c r="GP9" s="159"/>
      <c r="GQ9" s="2"/>
      <c r="GR9" s="2"/>
      <c r="GS9" s="2"/>
      <c r="GT9" s="2"/>
      <c r="GU9" s="2"/>
      <c r="GV9" s="2"/>
      <c r="GW9" s="2"/>
      <c r="GX9" s="2"/>
      <c r="GY9" s="2"/>
      <c r="GZ9" s="2"/>
      <c r="HA9" s="159" t="s">
        <v>5</v>
      </c>
      <c r="HB9" s="159"/>
      <c r="HC9" s="159"/>
      <c r="HD9" s="159"/>
      <c r="HE9" s="159"/>
      <c r="HF9" s="159"/>
      <c r="HG9" s="2"/>
      <c r="HH9" s="2"/>
      <c r="HI9" s="2"/>
      <c r="HJ9" s="2"/>
      <c r="HK9" s="2"/>
      <c r="HL9" s="2"/>
      <c r="HM9" s="2"/>
      <c r="HN9" s="2"/>
      <c r="HO9" s="2"/>
      <c r="HP9" s="2"/>
      <c r="HQ9" s="159" t="s">
        <v>5</v>
      </c>
      <c r="HR9" s="159"/>
      <c r="HS9" s="159"/>
      <c r="HT9" s="159"/>
      <c r="HU9" s="159"/>
      <c r="HV9" s="159"/>
      <c r="HW9" s="2"/>
      <c r="HX9" s="2"/>
      <c r="HY9" s="2"/>
      <c r="HZ9" s="2"/>
      <c r="IA9" s="2"/>
      <c r="IB9" s="2"/>
      <c r="IC9" s="2"/>
      <c r="ID9" s="2"/>
      <c r="IE9" s="2"/>
      <c r="IF9" s="2"/>
      <c r="IG9" s="159"/>
      <c r="IH9" s="159"/>
      <c r="II9" s="159"/>
      <c r="IJ9" s="159"/>
      <c r="IK9" s="159"/>
      <c r="IL9" s="159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14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  <c r="BI10" s="165"/>
      <c r="BJ10" s="165"/>
      <c r="BK10" s="165"/>
      <c r="BL10" s="165"/>
      <c r="BM10" s="165"/>
      <c r="BN10" s="165"/>
      <c r="BO10" s="165"/>
      <c r="BP10" s="165"/>
      <c r="BQ10" s="165"/>
      <c r="BR10" s="165"/>
      <c r="BS10" s="165"/>
      <c r="BT10" s="165"/>
      <c r="BU10" s="165"/>
      <c r="BV10" s="165"/>
      <c r="BW10" s="165"/>
      <c r="BX10" s="165"/>
      <c r="BY10" s="165"/>
      <c r="BZ10" s="165"/>
      <c r="CA10" s="165"/>
      <c r="CB10" s="165"/>
      <c r="CC10" s="165"/>
      <c r="CD10" s="165"/>
      <c r="CE10" s="165"/>
      <c r="CF10" s="165"/>
      <c r="CG10" s="165"/>
      <c r="CH10" s="165"/>
      <c r="CI10" s="165"/>
      <c r="CJ10" s="165"/>
      <c r="CK10" s="165"/>
      <c r="CL10" s="165"/>
      <c r="CM10" s="165"/>
      <c r="CN10" s="165"/>
      <c r="CO10" s="165"/>
      <c r="CP10" s="165"/>
      <c r="CQ10" s="165"/>
      <c r="CR10" s="165"/>
      <c r="CS10" s="165"/>
      <c r="CT10" s="165"/>
      <c r="CU10" s="165"/>
      <c r="CV10" s="165"/>
      <c r="CW10" s="165"/>
      <c r="CX10" s="165"/>
      <c r="CY10" s="165"/>
      <c r="CZ10" s="165"/>
      <c r="DA10" s="165"/>
      <c r="DB10" s="165"/>
      <c r="DC10" s="165"/>
      <c r="DD10" s="165"/>
      <c r="DE10" s="165"/>
      <c r="DF10" s="165"/>
      <c r="DG10" s="165"/>
      <c r="DH10" s="165"/>
      <c r="DI10" s="165"/>
      <c r="DJ10" s="165"/>
      <c r="DK10" s="165"/>
      <c r="DL10" s="165"/>
      <c r="DM10" s="165"/>
      <c r="DN10" s="165"/>
      <c r="DO10" s="165"/>
      <c r="DP10" s="165"/>
      <c r="DQ10" s="165"/>
      <c r="DR10" s="165"/>
      <c r="DS10" s="165"/>
      <c r="DT10" s="165"/>
      <c r="DU10" s="165"/>
      <c r="DV10" s="165"/>
      <c r="DW10" s="165"/>
      <c r="DX10" s="165"/>
      <c r="DY10" s="165"/>
      <c r="DZ10" s="165"/>
      <c r="EA10" s="165"/>
      <c r="EB10" s="165"/>
      <c r="EC10" s="165"/>
      <c r="ED10" s="165"/>
      <c r="EE10" s="165"/>
      <c r="EF10" s="165"/>
      <c r="EG10" s="165"/>
      <c r="EH10" s="165"/>
      <c r="EI10" s="165"/>
      <c r="EJ10" s="165"/>
      <c r="EK10" s="165"/>
      <c r="EL10" s="165"/>
      <c r="EM10" s="165"/>
      <c r="EN10" s="165"/>
      <c r="EO10" s="165"/>
      <c r="EP10" s="165"/>
      <c r="EQ10" s="165"/>
      <c r="ER10" s="165"/>
      <c r="ES10" s="165"/>
      <c r="ET10" s="165"/>
      <c r="EU10" s="165"/>
      <c r="EV10" s="165"/>
      <c r="EW10" s="165"/>
      <c r="EX10" s="165"/>
      <c r="EY10" s="165"/>
      <c r="EZ10" s="165"/>
      <c r="FA10" s="165"/>
      <c r="FB10" s="165"/>
      <c r="FC10" s="165"/>
      <c r="FD10" s="165"/>
      <c r="FE10" s="165"/>
      <c r="FF10" s="165"/>
      <c r="FG10" s="165"/>
      <c r="FH10" s="165"/>
      <c r="FI10" s="165"/>
      <c r="FJ10" s="165"/>
      <c r="FK10" s="165"/>
      <c r="FL10" s="165"/>
      <c r="FM10" s="165"/>
      <c r="FN10" s="165"/>
      <c r="FO10" s="165"/>
      <c r="FP10" s="165"/>
      <c r="FQ10" s="165"/>
      <c r="FR10" s="165"/>
      <c r="FS10" s="165"/>
      <c r="FT10" s="165"/>
      <c r="FU10" s="165"/>
      <c r="FV10" s="165"/>
      <c r="FW10" s="165"/>
      <c r="FX10" s="165"/>
      <c r="FY10" s="165"/>
      <c r="FZ10" s="165"/>
      <c r="GA10" s="165"/>
      <c r="GB10" s="165"/>
      <c r="GC10" s="165"/>
      <c r="GD10" s="165"/>
      <c r="GE10" s="165"/>
      <c r="GF10" s="165"/>
      <c r="GG10" s="165"/>
      <c r="GH10" s="165"/>
      <c r="GI10" s="165"/>
      <c r="GJ10" s="165"/>
      <c r="GK10" s="165"/>
      <c r="GL10" s="165"/>
      <c r="GM10" s="165"/>
      <c r="GN10" s="165"/>
      <c r="GO10" s="165"/>
      <c r="GP10" s="165"/>
      <c r="GQ10" s="165"/>
      <c r="GR10" s="165"/>
      <c r="GS10" s="165"/>
      <c r="GT10" s="165"/>
      <c r="GU10" s="165"/>
      <c r="GV10" s="165"/>
      <c r="GW10" s="165"/>
      <c r="GX10" s="165"/>
      <c r="GY10" s="165"/>
      <c r="GZ10" s="165"/>
      <c r="HA10" s="165"/>
      <c r="HB10" s="165"/>
      <c r="HC10" s="165"/>
      <c r="HD10" s="165"/>
      <c r="HE10" s="165"/>
      <c r="HF10" s="165"/>
      <c r="HG10" s="165"/>
      <c r="HH10" s="165"/>
      <c r="HI10" s="165"/>
      <c r="HJ10" s="165"/>
      <c r="HK10" s="165"/>
      <c r="HL10" s="165"/>
      <c r="HM10" s="165"/>
      <c r="HN10" s="165"/>
      <c r="HO10" s="165"/>
      <c r="HP10" s="165"/>
      <c r="HQ10" s="165"/>
      <c r="HR10" s="165"/>
      <c r="HS10" s="165"/>
      <c r="HT10" s="165"/>
      <c r="HU10" s="165"/>
      <c r="HV10" s="165"/>
      <c r="HW10" s="165"/>
      <c r="HX10" s="165"/>
      <c r="HY10" s="165"/>
      <c r="HZ10" s="165"/>
      <c r="IA10" s="165"/>
      <c r="IB10" s="165"/>
      <c r="IC10" s="165"/>
      <c r="ID10" s="165"/>
      <c r="IE10" s="165"/>
      <c r="IF10" s="165"/>
      <c r="IG10" s="165"/>
      <c r="IH10" s="165"/>
      <c r="II10" s="165"/>
      <c r="IJ10" s="165"/>
      <c r="IK10" s="165"/>
      <c r="IL10" s="165"/>
      <c r="IM10" s="165"/>
      <c r="IN10" s="165"/>
      <c r="IO10" s="165"/>
      <c r="IP10" s="165"/>
      <c r="IQ10" s="165"/>
      <c r="IR10" s="165"/>
      <c r="IS10" s="165"/>
      <c r="IT10" s="165"/>
      <c r="IU10" s="165"/>
      <c r="IV10" s="165"/>
    </row>
    <row r="11" spans="1:256" ht="18.75" customHeight="1" x14ac:dyDescent="0.2">
      <c r="A11" s="166" t="s">
        <v>68</v>
      </c>
      <c r="B11" s="166"/>
      <c r="C11" s="166"/>
      <c r="D11" s="166"/>
      <c r="E11" s="166"/>
      <c r="F11" s="166"/>
      <c r="G11" s="4"/>
      <c r="H11" s="4"/>
      <c r="I11" s="4"/>
      <c r="J11" s="4"/>
      <c r="K11" s="4"/>
      <c r="L11" s="4"/>
      <c r="M11" s="4"/>
      <c r="N11" s="4"/>
      <c r="O11" s="4"/>
      <c r="Q11" s="167"/>
      <c r="R11" s="167"/>
      <c r="S11" s="167"/>
      <c r="T11" s="167"/>
      <c r="U11" s="167"/>
      <c r="V11" s="167"/>
      <c r="W11" s="4"/>
      <c r="X11" s="4"/>
      <c r="Y11" s="4"/>
      <c r="Z11" s="4"/>
      <c r="AA11" s="4"/>
      <c r="AB11" s="4"/>
      <c r="AC11" s="4"/>
      <c r="AD11" s="4"/>
      <c r="AE11" s="4"/>
      <c r="AG11" s="167" t="s">
        <v>6</v>
      </c>
      <c r="AH11" s="167"/>
      <c r="AI11" s="167"/>
      <c r="AJ11" s="167"/>
      <c r="AK11" s="167"/>
      <c r="AL11" s="167"/>
      <c r="AM11" s="4"/>
      <c r="AN11" s="4"/>
      <c r="AO11" s="4"/>
      <c r="AP11" s="4"/>
      <c r="AQ11" s="4"/>
      <c r="AR11" s="4"/>
      <c r="AS11" s="4"/>
      <c r="AT11" s="4"/>
      <c r="AU11" s="4"/>
      <c r="AW11" s="167" t="s">
        <v>6</v>
      </c>
      <c r="AX11" s="167"/>
      <c r="AY11" s="167"/>
      <c r="AZ11" s="167"/>
      <c r="BA11" s="167"/>
      <c r="BB11" s="167"/>
      <c r="BC11" s="4"/>
      <c r="BD11" s="4"/>
      <c r="BE11" s="4"/>
      <c r="BF11" s="4"/>
      <c r="BG11" s="4"/>
      <c r="BH11" s="4"/>
      <c r="BI11" s="4"/>
      <c r="BJ11" s="4"/>
      <c r="BK11" s="4"/>
      <c r="BM11" s="167" t="s">
        <v>6</v>
      </c>
      <c r="BN11" s="167"/>
      <c r="BO11" s="167"/>
      <c r="BP11" s="167"/>
      <c r="BQ11" s="167"/>
      <c r="BR11" s="167"/>
      <c r="BS11" s="4"/>
      <c r="BT11" s="4"/>
      <c r="BU11" s="4"/>
      <c r="BV11" s="4"/>
      <c r="BW11" s="4"/>
      <c r="BX11" s="4"/>
      <c r="BY11" s="4"/>
      <c r="BZ11" s="4"/>
      <c r="CA11" s="4"/>
      <c r="CC11" s="167" t="s">
        <v>6</v>
      </c>
      <c r="CD11" s="167"/>
      <c r="CE11" s="167"/>
      <c r="CF11" s="167"/>
      <c r="CG11" s="167"/>
      <c r="CH11" s="167"/>
      <c r="CI11" s="4"/>
      <c r="CJ11" s="4"/>
      <c r="CK11" s="4"/>
      <c r="CL11" s="4"/>
      <c r="CM11" s="4"/>
      <c r="CN11" s="4"/>
      <c r="CO11" s="4"/>
      <c r="CP11" s="4"/>
      <c r="CQ11" s="4"/>
      <c r="CS11" s="167" t="s">
        <v>6</v>
      </c>
      <c r="CT11" s="167"/>
      <c r="CU11" s="167"/>
      <c r="CV11" s="167"/>
      <c r="CW11" s="167"/>
      <c r="CX11" s="167"/>
      <c r="CY11" s="4"/>
      <c r="CZ11" s="4"/>
      <c r="DA11" s="4"/>
      <c r="DB11" s="4"/>
      <c r="DC11" s="4"/>
      <c r="DD11" s="4"/>
      <c r="DE11" s="4"/>
      <c r="DF11" s="4"/>
      <c r="DG11" s="4"/>
      <c r="DI11" s="167" t="s">
        <v>6</v>
      </c>
      <c r="DJ11" s="167"/>
      <c r="DK11" s="167"/>
      <c r="DL11" s="167"/>
      <c r="DM11" s="167"/>
      <c r="DN11" s="167"/>
      <c r="DO11" s="4"/>
      <c r="DP11" s="4"/>
      <c r="DQ11" s="4"/>
      <c r="DR11" s="4"/>
      <c r="DS11" s="4"/>
      <c r="DT11" s="4"/>
      <c r="DU11" s="4"/>
      <c r="DV11" s="4"/>
      <c r="DW11" s="4"/>
      <c r="DY11" s="167" t="s">
        <v>6</v>
      </c>
      <c r="DZ11" s="167"/>
      <c r="EA11" s="167"/>
      <c r="EB11" s="167"/>
      <c r="EC11" s="167"/>
      <c r="ED11" s="167"/>
      <c r="EE11" s="4"/>
      <c r="EF11" s="4"/>
      <c r="EG11" s="4"/>
      <c r="EH11" s="4"/>
      <c r="EI11" s="4"/>
      <c r="EJ11" s="4"/>
      <c r="EK11" s="4"/>
      <c r="EL11" s="4"/>
      <c r="EM11" s="4"/>
      <c r="EO11" s="167" t="s">
        <v>6</v>
      </c>
      <c r="EP11" s="167"/>
      <c r="EQ11" s="167"/>
      <c r="ER11" s="167"/>
      <c r="ES11" s="167"/>
      <c r="ET11" s="167"/>
      <c r="EU11" s="4"/>
      <c r="EV11" s="4"/>
      <c r="EW11" s="4"/>
      <c r="EX11" s="4"/>
      <c r="EY11" s="4"/>
      <c r="EZ11" s="4"/>
      <c r="FA11" s="4"/>
      <c r="FB11" s="4"/>
      <c r="FC11" s="4"/>
      <c r="FE11" s="167" t="s">
        <v>6</v>
      </c>
      <c r="FF11" s="167"/>
      <c r="FG11" s="167"/>
      <c r="FH11" s="167"/>
      <c r="FI11" s="167"/>
      <c r="FJ11" s="167"/>
      <c r="FK11" s="4"/>
      <c r="FL11" s="4"/>
      <c r="FM11" s="4"/>
      <c r="FN11" s="4"/>
      <c r="FO11" s="4"/>
      <c r="FP11" s="4"/>
      <c r="FQ11" s="4"/>
      <c r="FR11" s="4"/>
      <c r="FS11" s="4"/>
      <c r="FU11" s="167" t="s">
        <v>6</v>
      </c>
      <c r="FV11" s="167"/>
      <c r="FW11" s="167"/>
      <c r="FX11" s="167"/>
      <c r="FY11" s="167"/>
      <c r="FZ11" s="167"/>
      <c r="GA11" s="4"/>
      <c r="GB11" s="4"/>
      <c r="GC11" s="4"/>
      <c r="GD11" s="4"/>
      <c r="GE11" s="4"/>
      <c r="GF11" s="4"/>
      <c r="GG11" s="4"/>
      <c r="GH11" s="4"/>
      <c r="GI11" s="4"/>
      <c r="GK11" s="167" t="s">
        <v>6</v>
      </c>
      <c r="GL11" s="167"/>
      <c r="GM11" s="167"/>
      <c r="GN11" s="167"/>
      <c r="GO11" s="167"/>
      <c r="GP11" s="167"/>
      <c r="GQ11" s="4"/>
      <c r="GR11" s="4"/>
      <c r="GS11" s="4"/>
      <c r="GT11" s="4"/>
      <c r="GU11" s="4"/>
      <c r="GV11" s="4"/>
      <c r="GW11" s="4"/>
      <c r="GX11" s="4"/>
      <c r="GY11" s="4"/>
      <c r="HA11" s="167" t="s">
        <v>6</v>
      </c>
      <c r="HB11" s="167"/>
      <c r="HC11" s="167"/>
      <c r="HD11" s="167"/>
      <c r="HE11" s="167"/>
      <c r="HF11" s="167"/>
      <c r="HG11" s="4"/>
      <c r="HH11" s="4"/>
      <c r="HI11" s="4"/>
      <c r="HJ11" s="4"/>
      <c r="HK11" s="4"/>
      <c r="HL11" s="4"/>
      <c r="HM11" s="4"/>
      <c r="HN11" s="4"/>
      <c r="HO11" s="4"/>
      <c r="HQ11" s="167" t="s">
        <v>6</v>
      </c>
      <c r="HR11" s="167"/>
      <c r="HS11" s="167"/>
      <c r="HT11" s="167"/>
      <c r="HU11" s="167"/>
      <c r="HV11" s="167"/>
      <c r="HW11" s="4"/>
      <c r="HX11" s="4"/>
      <c r="HY11" s="4"/>
      <c r="HZ11" s="4"/>
      <c r="IA11" s="4"/>
      <c r="IB11" s="4"/>
      <c r="IC11" s="4"/>
      <c r="ID11" s="4"/>
      <c r="IE11" s="4"/>
      <c r="IG11" s="167"/>
      <c r="IH11" s="167"/>
      <c r="II11" s="167"/>
      <c r="IJ11" s="167"/>
      <c r="IK11" s="167"/>
      <c r="IL11" s="167"/>
      <c r="IM11" s="4"/>
      <c r="IN11" s="4"/>
      <c r="IO11" s="4"/>
      <c r="IP11" s="4"/>
      <c r="IQ11" s="4"/>
      <c r="IR11" s="4"/>
      <c r="IS11" s="4"/>
      <c r="IT11" s="4"/>
      <c r="IU11" s="4"/>
    </row>
    <row r="12" spans="1:256" ht="13.5" customHeight="1" x14ac:dyDescent="0.25">
      <c r="A12" s="78"/>
      <c r="B12" s="76"/>
      <c r="C12" s="77"/>
      <c r="E12" s="6"/>
      <c r="F12" s="6"/>
      <c r="G12" s="7"/>
      <c r="H12" s="7"/>
      <c r="I12" s="7"/>
      <c r="J12" s="7"/>
      <c r="K12" s="7"/>
      <c r="Q12" s="5"/>
      <c r="R12" s="7"/>
      <c r="S12" s="7"/>
      <c r="T12" s="7"/>
      <c r="U12" s="7"/>
      <c r="V12" s="7"/>
      <c r="W12" s="7"/>
      <c r="X12" s="7"/>
      <c r="Y12" s="7"/>
      <c r="Z12" s="7"/>
      <c r="AA12" s="7"/>
      <c r="AG12" s="5" t="s">
        <v>7</v>
      </c>
      <c r="AH12" s="7"/>
      <c r="AI12" s="7"/>
      <c r="AJ12" s="7"/>
      <c r="AK12" s="7"/>
      <c r="AL12" s="7"/>
      <c r="AM12" s="7"/>
      <c r="AN12" s="7"/>
      <c r="AO12" s="7"/>
      <c r="AP12" s="7"/>
      <c r="AQ12" s="7"/>
      <c r="AW12" s="5" t="s">
        <v>7</v>
      </c>
      <c r="AX12" s="7"/>
      <c r="AY12" s="7"/>
      <c r="AZ12" s="7"/>
      <c r="BA12" s="7"/>
      <c r="BB12" s="7"/>
      <c r="BC12" s="7"/>
      <c r="BD12" s="7"/>
      <c r="BE12" s="7"/>
      <c r="BF12" s="7"/>
      <c r="BG12" s="7"/>
      <c r="BM12" s="5" t="s">
        <v>7</v>
      </c>
      <c r="BN12" s="7"/>
      <c r="BO12" s="7"/>
      <c r="BP12" s="7"/>
      <c r="BQ12" s="7"/>
      <c r="BR12" s="7"/>
      <c r="BS12" s="7"/>
      <c r="BT12" s="7"/>
      <c r="BU12" s="7"/>
      <c r="BV12" s="7"/>
      <c r="BW12" s="7"/>
      <c r="CC12" s="5" t="s">
        <v>7</v>
      </c>
      <c r="CD12" s="7"/>
      <c r="CE12" s="7"/>
      <c r="CF12" s="7"/>
      <c r="CG12" s="7"/>
      <c r="CH12" s="7"/>
      <c r="CI12" s="7"/>
      <c r="CJ12" s="7"/>
      <c r="CK12" s="7"/>
      <c r="CL12" s="7"/>
      <c r="CM12" s="7"/>
      <c r="CS12" s="5" t="s">
        <v>7</v>
      </c>
      <c r="CT12" s="7"/>
      <c r="CU12" s="7"/>
      <c r="CV12" s="7"/>
      <c r="CW12" s="7"/>
      <c r="CX12" s="7"/>
      <c r="CY12" s="7"/>
      <c r="CZ12" s="7"/>
      <c r="DA12" s="7"/>
      <c r="DB12" s="7"/>
      <c r="DC12" s="7"/>
      <c r="DI12" s="5" t="s">
        <v>7</v>
      </c>
      <c r="DJ12" s="7"/>
      <c r="DK12" s="7"/>
      <c r="DL12" s="7"/>
      <c r="DM12" s="7"/>
      <c r="DN12" s="7"/>
      <c r="DO12" s="7"/>
      <c r="DP12" s="7"/>
      <c r="DQ12" s="7"/>
      <c r="DR12" s="7"/>
      <c r="DS12" s="7"/>
      <c r="DY12" s="5" t="s">
        <v>7</v>
      </c>
      <c r="DZ12" s="7"/>
      <c r="EA12" s="7"/>
      <c r="EB12" s="7"/>
      <c r="EC12" s="7"/>
      <c r="ED12" s="7"/>
      <c r="EE12" s="7"/>
      <c r="EF12" s="7"/>
      <c r="EG12" s="7"/>
      <c r="EH12" s="7"/>
      <c r="EI12" s="7"/>
      <c r="EO12" s="5" t="s">
        <v>7</v>
      </c>
      <c r="EP12" s="7"/>
      <c r="EQ12" s="7"/>
      <c r="ER12" s="7"/>
      <c r="ES12" s="7"/>
      <c r="ET12" s="7"/>
      <c r="EU12" s="7"/>
      <c r="EV12" s="7"/>
      <c r="EW12" s="7"/>
      <c r="EX12" s="7"/>
      <c r="EY12" s="7"/>
      <c r="FE12" s="5" t="s">
        <v>7</v>
      </c>
      <c r="FF12" s="7"/>
      <c r="FG12" s="7"/>
      <c r="FH12" s="7"/>
      <c r="FI12" s="7"/>
      <c r="FJ12" s="7"/>
      <c r="FK12" s="7"/>
      <c r="FL12" s="7"/>
      <c r="FM12" s="7"/>
      <c r="FN12" s="7"/>
      <c r="FO12" s="7"/>
      <c r="FU12" s="5" t="s">
        <v>7</v>
      </c>
      <c r="FV12" s="7"/>
      <c r="FW12" s="7"/>
      <c r="FX12" s="7"/>
      <c r="FY12" s="7"/>
      <c r="FZ12" s="7"/>
      <c r="GA12" s="7"/>
      <c r="GB12" s="7"/>
      <c r="GC12" s="7"/>
      <c r="GD12" s="7"/>
      <c r="GE12" s="7"/>
      <c r="GK12" s="5" t="s">
        <v>7</v>
      </c>
      <c r="GL12" s="7"/>
      <c r="GM12" s="7"/>
      <c r="GN12" s="7"/>
      <c r="GO12" s="7"/>
      <c r="GP12" s="7"/>
      <c r="GQ12" s="7"/>
      <c r="GR12" s="7"/>
      <c r="GS12" s="7"/>
      <c r="GT12" s="7"/>
      <c r="GU12" s="7"/>
      <c r="HA12" s="5" t="s">
        <v>7</v>
      </c>
      <c r="HB12" s="7"/>
      <c r="HC12" s="7"/>
      <c r="HD12" s="7"/>
      <c r="HE12" s="7"/>
      <c r="HF12" s="7"/>
      <c r="HG12" s="7"/>
      <c r="HH12" s="7"/>
      <c r="HI12" s="7"/>
      <c r="HJ12" s="7"/>
      <c r="HK12" s="7"/>
      <c r="HQ12" s="5" t="s">
        <v>7</v>
      </c>
      <c r="HR12" s="7"/>
      <c r="HS12" s="7"/>
      <c r="HT12" s="7"/>
      <c r="HU12" s="7"/>
      <c r="HV12" s="7"/>
      <c r="HW12" s="7"/>
      <c r="HX12" s="7"/>
      <c r="HY12" s="7"/>
      <c r="HZ12" s="7"/>
      <c r="IA12" s="7"/>
      <c r="IG12" s="5"/>
      <c r="IH12" s="7"/>
      <c r="II12" s="7"/>
      <c r="IJ12" s="7"/>
      <c r="IK12" s="7"/>
      <c r="IL12" s="7"/>
      <c r="IM12" s="7"/>
      <c r="IN12" s="7"/>
      <c r="IO12" s="7"/>
      <c r="IP12" s="7"/>
      <c r="IQ12" s="7"/>
    </row>
    <row r="13" spans="1:256" s="9" customFormat="1" ht="18.75" customHeight="1" thickBot="1" x14ac:dyDescent="0.25">
      <c r="A13" s="170" t="s">
        <v>49</v>
      </c>
      <c r="B13" s="170"/>
      <c r="C13" s="170"/>
      <c r="D13" s="114"/>
      <c r="E13" s="114"/>
      <c r="F13" s="114"/>
      <c r="H13" s="10"/>
      <c r="I13" s="11"/>
      <c r="J13" s="11"/>
      <c r="K13" s="11"/>
      <c r="L13" s="12"/>
      <c r="N13" s="12"/>
    </row>
    <row r="14" spans="1:256" s="9" customFormat="1" ht="33" customHeight="1" thickBot="1" x14ac:dyDescent="0.3">
      <c r="A14" s="171" t="str">
        <f>CONCATENATE("1. Установление границ землепользования ",C14," км")</f>
        <v>1. Установление границ землепользования 0,9 км</v>
      </c>
      <c r="B14" s="172"/>
      <c r="C14" s="135">
        <v>0.9</v>
      </c>
      <c r="D14" s="110" t="s">
        <v>8</v>
      </c>
      <c r="E14" s="93" t="s">
        <v>9</v>
      </c>
      <c r="F14" s="94"/>
      <c r="H14" s="10"/>
      <c r="I14" s="11"/>
      <c r="J14" s="11"/>
      <c r="K14" s="11"/>
      <c r="L14" s="12"/>
      <c r="N14" s="12"/>
    </row>
    <row r="15" spans="1:256" s="9" customFormat="1" ht="17.25" customHeight="1" x14ac:dyDescent="0.3">
      <c r="A15" s="88" t="s">
        <v>10</v>
      </c>
      <c r="B15" s="89" t="s">
        <v>11</v>
      </c>
      <c r="C15" s="90" t="str">
        <f>IF(A16=1,"1183",IF(A16=2,"1218",IF(A16=3,"1229",IF(A16=4,"1252","1275"))))</f>
        <v>1218</v>
      </c>
      <c r="D15" s="83" t="s">
        <v>12</v>
      </c>
      <c r="E15" s="91"/>
      <c r="F15" s="92"/>
      <c r="H15" s="10"/>
      <c r="I15" s="11"/>
      <c r="J15" s="11"/>
      <c r="K15" s="11"/>
      <c r="L15" s="12"/>
      <c r="N15" s="12"/>
    </row>
    <row r="16" spans="1:256" s="9" customFormat="1" ht="16.5" customHeight="1" x14ac:dyDescent="0.25">
      <c r="A16" s="17">
        <v>2</v>
      </c>
      <c r="B16" s="13" t="s">
        <v>13</v>
      </c>
      <c r="C16" s="14" t="str">
        <f>IF(A16=1,"161",IF(A16=2,"195",IF(A16=3,"241",IF(A16=4,"276","333"))))</f>
        <v>195</v>
      </c>
      <c r="D16" s="168" t="s">
        <v>14</v>
      </c>
      <c r="E16" s="169"/>
      <c r="F16" s="16"/>
      <c r="H16" s="10"/>
      <c r="I16" s="11"/>
      <c r="J16" s="11"/>
      <c r="K16" s="11"/>
      <c r="L16" s="12"/>
      <c r="N16" s="12"/>
    </row>
    <row r="17" spans="1:14" s="9" customFormat="1" ht="13.5" customHeight="1" x14ac:dyDescent="0.25">
      <c r="A17" s="18" t="s">
        <v>47</v>
      </c>
      <c r="B17" s="13" t="s">
        <v>15</v>
      </c>
      <c r="C17" s="19">
        <f>SUM(1,0.08*(E17-3))</f>
        <v>2.2000000000000002</v>
      </c>
      <c r="D17" s="15" t="s">
        <v>16</v>
      </c>
      <c r="E17" s="20">
        <v>18</v>
      </c>
      <c r="F17" s="16"/>
      <c r="H17" s="10"/>
      <c r="I17" s="11"/>
      <c r="J17" s="11"/>
      <c r="K17" s="11"/>
      <c r="L17" s="12"/>
      <c r="N17" s="12"/>
    </row>
    <row r="18" spans="1:14" s="9" customFormat="1" ht="14.25" customHeight="1" x14ac:dyDescent="0.25">
      <c r="A18" s="18" t="s">
        <v>44</v>
      </c>
      <c r="B18" s="13" t="s">
        <v>17</v>
      </c>
      <c r="C18" s="75">
        <f>SUM(1,-0.06*(15-E18))</f>
        <v>0.15400000000000003</v>
      </c>
      <c r="D18" s="15" t="s">
        <v>18</v>
      </c>
      <c r="E18" s="134">
        <f>C14</f>
        <v>0.9</v>
      </c>
      <c r="F18" s="16"/>
      <c r="H18" s="10"/>
      <c r="I18" s="11"/>
      <c r="J18" s="11"/>
      <c r="K18" s="11"/>
      <c r="L18" s="12"/>
      <c r="N18" s="12"/>
    </row>
    <row r="19" spans="1:14" ht="13.5" customHeight="1" x14ac:dyDescent="0.25">
      <c r="A19" s="18" t="s">
        <v>20</v>
      </c>
      <c r="B19" s="13" t="s">
        <v>15</v>
      </c>
      <c r="C19" s="19">
        <f>SUM(1,0.1*(E19-1))</f>
        <v>1.2</v>
      </c>
      <c r="D19" s="15" t="s">
        <v>21</v>
      </c>
      <c r="E19" s="21">
        <v>3</v>
      </c>
      <c r="F19" s="16"/>
      <c r="G19" s="7"/>
      <c r="H19" s="7"/>
      <c r="I19" s="7"/>
      <c r="J19" s="7"/>
      <c r="K19" s="7"/>
    </row>
    <row r="20" spans="1:14" s="9" customFormat="1" ht="15" customHeight="1" x14ac:dyDescent="0.25">
      <c r="A20" s="18" t="s">
        <v>22</v>
      </c>
      <c r="B20" s="13" t="s">
        <v>23</v>
      </c>
      <c r="C20" s="13">
        <v>2.2200000000000002</v>
      </c>
      <c r="D20" s="15" t="s">
        <v>24</v>
      </c>
      <c r="E20" s="13"/>
      <c r="F20" s="16"/>
      <c r="H20" s="10"/>
      <c r="I20" s="11"/>
      <c r="J20" s="11"/>
      <c r="K20" s="11"/>
      <c r="L20" s="12"/>
      <c r="N20" s="12"/>
    </row>
    <row r="21" spans="1:14" s="9" customFormat="1" ht="15" customHeight="1" x14ac:dyDescent="0.25">
      <c r="A21" s="22">
        <v>1.69</v>
      </c>
      <c r="B21" s="23" t="s">
        <v>25</v>
      </c>
      <c r="C21" s="24">
        <f>ROUND(SUM(1,A22*(A21-1)),4)</f>
        <v>1.4347000000000001</v>
      </c>
      <c r="D21" s="25" t="s">
        <v>26</v>
      </c>
      <c r="E21" s="26"/>
      <c r="F21" s="8"/>
      <c r="H21" s="10"/>
      <c r="I21" s="11"/>
      <c r="J21" s="11"/>
      <c r="K21" s="11"/>
      <c r="L21" s="12"/>
      <c r="N21" s="12"/>
    </row>
    <row r="22" spans="1:14" s="9" customFormat="1" ht="15" customHeight="1" x14ac:dyDescent="0.25">
      <c r="A22" s="27">
        <v>0.63</v>
      </c>
      <c r="B22" s="23" t="s">
        <v>27</v>
      </c>
      <c r="C22" s="28"/>
      <c r="D22" s="28"/>
      <c r="E22" s="26"/>
      <c r="F22" s="8"/>
      <c r="H22" s="10"/>
      <c r="I22" s="11"/>
      <c r="J22" s="11"/>
      <c r="K22" s="11"/>
      <c r="L22" s="12"/>
      <c r="N22" s="12"/>
    </row>
    <row r="23" spans="1:14" s="9" customFormat="1" ht="15" customHeight="1" x14ac:dyDescent="0.25">
      <c r="A23" s="29" t="s">
        <v>28</v>
      </c>
      <c r="B23" s="30"/>
      <c r="C23" s="31"/>
      <c r="D23" s="32"/>
      <c r="E23" s="26"/>
      <c r="F23" s="33">
        <f>ROUND((C15*C18)+(C16*C14*C17*C19),2)</f>
        <v>650.89</v>
      </c>
      <c r="H23" s="10"/>
      <c r="I23" s="11"/>
      <c r="J23" s="11"/>
      <c r="K23" s="11"/>
      <c r="L23" s="12"/>
      <c r="N23" s="12"/>
    </row>
    <row r="24" spans="1:14" ht="18.75" customHeight="1" thickBot="1" x14ac:dyDescent="0.35">
      <c r="A24" s="79" t="str">
        <f>CONCATENATE("C=","(",C15,"*",C18,"+",C16,"*",C14,"*",C17,"*",C19,")","*",C20,"*",C21,)</f>
        <v>C=(1218*0,154+195*0,9*2,2*1,2)*2,22*1,4347</v>
      </c>
      <c r="B24" s="80"/>
      <c r="C24" s="80"/>
      <c r="D24" s="80"/>
      <c r="E24" s="80"/>
      <c r="F24" s="81">
        <f>ROUND(PRODUCT(F23,C20,C21),2)</f>
        <v>2073.11</v>
      </c>
      <c r="G24" s="7"/>
      <c r="H24" s="7"/>
      <c r="I24" s="11"/>
      <c r="J24" s="11"/>
      <c r="K24" s="11"/>
      <c r="L24" s="12"/>
      <c r="N24" s="12"/>
    </row>
    <row r="25" spans="1:14" ht="35.25" customHeight="1" thickBot="1" x14ac:dyDescent="0.3">
      <c r="A25" s="84" t="str">
        <f>CONCATENATE("2. Вычисление общей площади землепользования ",C25," тыс.га")</f>
        <v>2. Вычисление общей площади землепользования 0,005 тыс.га</v>
      </c>
      <c r="B25" s="85"/>
      <c r="C25" s="136">
        <v>5.0000000000000001E-3</v>
      </c>
      <c r="D25" s="115" t="s">
        <v>29</v>
      </c>
      <c r="E25" s="86" t="s">
        <v>9</v>
      </c>
      <c r="F25" s="87"/>
      <c r="G25" s="7"/>
      <c r="H25" s="7"/>
      <c r="I25" s="11"/>
      <c r="J25" s="11"/>
      <c r="K25" s="11"/>
      <c r="L25" s="12"/>
      <c r="N25" s="12"/>
    </row>
    <row r="26" spans="1:14" ht="15.75" customHeight="1" x14ac:dyDescent="0.25">
      <c r="A26" s="116"/>
      <c r="B26" s="23" t="s">
        <v>11</v>
      </c>
      <c r="C26" s="23">
        <v>56</v>
      </c>
      <c r="D26" s="83" t="s">
        <v>12</v>
      </c>
      <c r="E26" s="28"/>
      <c r="F26" s="34"/>
      <c r="G26" s="7"/>
      <c r="H26" s="7"/>
      <c r="I26" s="11"/>
      <c r="J26" s="11"/>
      <c r="K26" s="11"/>
      <c r="L26" s="12"/>
      <c r="N26" s="12"/>
    </row>
    <row r="27" spans="1:14" s="9" customFormat="1" ht="14.25" customHeight="1" x14ac:dyDescent="0.25">
      <c r="A27" s="117"/>
      <c r="B27" s="30" t="s">
        <v>13</v>
      </c>
      <c r="C27" s="23">
        <v>34</v>
      </c>
      <c r="D27" s="15" t="s">
        <v>30</v>
      </c>
      <c r="E27" s="28"/>
      <c r="F27" s="34"/>
      <c r="H27" s="10"/>
      <c r="I27" s="11"/>
      <c r="J27" s="11"/>
      <c r="K27" s="11"/>
      <c r="L27" s="12"/>
      <c r="N27" s="12"/>
    </row>
    <row r="28" spans="1:14" s="9" customFormat="1" ht="14.25" customHeight="1" x14ac:dyDescent="0.25">
      <c r="A28" s="35" t="s">
        <v>31</v>
      </c>
      <c r="B28" s="23" t="s">
        <v>17</v>
      </c>
      <c r="C28" s="36">
        <f>ROUND(SUM(1,-0.9*(1-E28)),2)</f>
        <v>0.1</v>
      </c>
      <c r="D28" s="23" t="s">
        <v>18</v>
      </c>
      <c r="E28" s="137">
        <f>C25</f>
        <v>5.0000000000000001E-3</v>
      </c>
      <c r="F28" s="34"/>
      <c r="H28" s="10"/>
      <c r="I28" s="11"/>
      <c r="J28" s="11"/>
      <c r="K28" s="11"/>
      <c r="L28" s="12"/>
      <c r="N28" s="12"/>
    </row>
    <row r="29" spans="1:14" ht="15.75" customHeight="1" x14ac:dyDescent="0.25">
      <c r="A29" s="35" t="s">
        <v>32</v>
      </c>
      <c r="B29" s="37" t="s">
        <v>15</v>
      </c>
      <c r="C29" s="38">
        <f>ROUND(SUM(1,-0.7*(1-E29)),2)</f>
        <v>0.3</v>
      </c>
      <c r="D29" s="23" t="s">
        <v>33</v>
      </c>
      <c r="E29" s="137">
        <f>E28</f>
        <v>5.0000000000000001E-3</v>
      </c>
      <c r="F29" s="34"/>
      <c r="G29" s="7"/>
      <c r="H29" s="7"/>
      <c r="I29" s="11"/>
      <c r="J29" s="11"/>
      <c r="K29" s="11"/>
      <c r="L29" s="12"/>
      <c r="N29" s="12"/>
    </row>
    <row r="30" spans="1:14" ht="15.75" customHeight="1" x14ac:dyDescent="0.25">
      <c r="A30" s="40" t="s">
        <v>43</v>
      </c>
      <c r="B30" s="41" t="s">
        <v>23</v>
      </c>
      <c r="C30" s="23">
        <v>1.99</v>
      </c>
      <c r="D30" s="39" t="s">
        <v>24</v>
      </c>
      <c r="E30" s="41"/>
      <c r="F30" s="34"/>
      <c r="G30" s="7"/>
      <c r="H30" s="7"/>
      <c r="I30" s="11"/>
      <c r="J30" s="11"/>
      <c r="K30" s="11"/>
      <c r="L30" s="12"/>
      <c r="N30" s="12"/>
    </row>
    <row r="31" spans="1:14" ht="15.75" customHeight="1" x14ac:dyDescent="0.25">
      <c r="A31" s="29" t="s">
        <v>60</v>
      </c>
      <c r="B31" s="42"/>
      <c r="C31" s="28"/>
      <c r="D31" s="28"/>
      <c r="E31" s="28"/>
      <c r="F31" s="33">
        <f>(C26*C28)+(C27*C25*C29)</f>
        <v>5.6510000000000007</v>
      </c>
      <c r="G31" s="7"/>
      <c r="H31" s="7"/>
      <c r="I31" s="11"/>
      <c r="J31" s="11"/>
      <c r="K31" s="11"/>
      <c r="L31" s="12"/>
      <c r="N31" s="12"/>
    </row>
    <row r="32" spans="1:14" ht="18.75" customHeight="1" thickBot="1" x14ac:dyDescent="0.35">
      <c r="A32" s="79" t="str">
        <f>CONCATENATE("C=","(",C26,"*",C28,"+",C27,"*",C29,")","*",C30,)</f>
        <v>C=(56*0,1+34*0,3)*1,99</v>
      </c>
      <c r="B32" s="95"/>
      <c r="C32" s="95"/>
      <c r="D32" s="95"/>
      <c r="E32" s="96"/>
      <c r="F32" s="97">
        <f>ROUND(PRODUCT(F31,C30,),2)</f>
        <v>11.25</v>
      </c>
      <c r="G32" s="7"/>
      <c r="H32" s="61"/>
      <c r="I32" s="62"/>
      <c r="J32" s="62"/>
      <c r="K32" s="62"/>
      <c r="L32" s="63"/>
      <c r="M32" s="64"/>
      <c r="N32" s="63"/>
    </row>
    <row r="33" spans="1:19" ht="34.5" customHeight="1" thickBot="1" x14ac:dyDescent="0.3">
      <c r="A33" s="84" t="str">
        <f>CONCATENATE("3. Описание и согласование границ землепользования ",C33," км")</f>
        <v>3. Описание и согласование границ землепользования 0,9 км</v>
      </c>
      <c r="B33" s="100"/>
      <c r="C33" s="135">
        <f>C14</f>
        <v>0.9</v>
      </c>
      <c r="D33" s="115" t="s">
        <v>34</v>
      </c>
      <c r="E33" s="86" t="s">
        <v>9</v>
      </c>
      <c r="F33" s="101"/>
      <c r="G33" s="7"/>
      <c r="H33" s="61"/>
      <c r="I33" s="62"/>
      <c r="J33" s="62"/>
      <c r="K33" s="62"/>
      <c r="L33" s="63"/>
      <c r="M33" s="64"/>
      <c r="N33" s="63"/>
    </row>
    <row r="34" spans="1:19" ht="15.75" customHeight="1" x14ac:dyDescent="0.25">
      <c r="A34" s="118"/>
      <c r="B34" s="41" t="s">
        <v>11</v>
      </c>
      <c r="C34" s="41">
        <v>882</v>
      </c>
      <c r="D34" s="83" t="s">
        <v>12</v>
      </c>
      <c r="E34" s="98"/>
      <c r="F34" s="99"/>
      <c r="G34" s="7"/>
      <c r="H34" s="7"/>
      <c r="I34" s="7"/>
      <c r="J34" s="7"/>
      <c r="K34" s="7"/>
    </row>
    <row r="35" spans="1:19" ht="12.75" customHeight="1" x14ac:dyDescent="0.25">
      <c r="A35" s="119"/>
      <c r="B35" s="30" t="s">
        <v>13</v>
      </c>
      <c r="C35" s="30">
        <v>11</v>
      </c>
      <c r="D35" s="15" t="s">
        <v>14</v>
      </c>
      <c r="E35" s="43"/>
      <c r="F35" s="44"/>
      <c r="G35" s="7"/>
      <c r="H35" s="7"/>
      <c r="I35" s="66"/>
      <c r="J35" s="66"/>
      <c r="K35" s="66"/>
      <c r="L35" s="66"/>
      <c r="M35" s="66"/>
      <c r="N35" s="66"/>
      <c r="O35" s="66"/>
    </row>
    <row r="36" spans="1:19" ht="17.25" customHeight="1" x14ac:dyDescent="0.25">
      <c r="A36" s="45" t="s">
        <v>35</v>
      </c>
      <c r="B36" s="30" t="s">
        <v>36</v>
      </c>
      <c r="C36" s="46">
        <v>1</v>
      </c>
      <c r="D36" s="30" t="s">
        <v>16</v>
      </c>
      <c r="E36" s="43"/>
      <c r="F36" s="44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</row>
    <row r="37" spans="1:19" s="9" customFormat="1" ht="14.25" customHeight="1" x14ac:dyDescent="0.25">
      <c r="A37" s="47" t="s">
        <v>37</v>
      </c>
      <c r="B37" s="30" t="s">
        <v>17</v>
      </c>
      <c r="C37" s="48">
        <f>ROUND(SUM(1,-0.02*(40-E37)),2)</f>
        <v>0.22</v>
      </c>
      <c r="D37" s="30" t="s">
        <v>18</v>
      </c>
      <c r="E37" s="133">
        <f>C33</f>
        <v>0.9</v>
      </c>
      <c r="F37" s="44"/>
      <c r="H37" s="10"/>
      <c r="I37" s="11"/>
      <c r="J37" s="11"/>
      <c r="K37" s="11"/>
      <c r="L37" s="12"/>
      <c r="N37" s="12"/>
    </row>
    <row r="38" spans="1:19" ht="15.75" customHeight="1" x14ac:dyDescent="0.25">
      <c r="A38" s="18" t="s">
        <v>38</v>
      </c>
      <c r="B38" s="30" t="s">
        <v>15</v>
      </c>
      <c r="C38" s="49">
        <f>ROUND(SUM(1,0.05*(E38-1)),2)</f>
        <v>1.85</v>
      </c>
      <c r="D38" s="30" t="s">
        <v>19</v>
      </c>
      <c r="E38" s="20">
        <v>18</v>
      </c>
      <c r="F38" s="44"/>
      <c r="G38" s="7"/>
      <c r="H38" s="7"/>
      <c r="I38" s="7"/>
      <c r="J38" s="7"/>
      <c r="K38" s="7"/>
    </row>
    <row r="39" spans="1:19" ht="15.75" customHeight="1" x14ac:dyDescent="0.25">
      <c r="A39" s="18" t="s">
        <v>20</v>
      </c>
      <c r="B39" s="30" t="s">
        <v>15</v>
      </c>
      <c r="C39" s="49">
        <f>ROUND(SUM(1,0.1*(E39-1)),2)</f>
        <v>1.2</v>
      </c>
      <c r="D39" s="30" t="s">
        <v>21</v>
      </c>
      <c r="E39" s="20">
        <v>3</v>
      </c>
      <c r="F39" s="50"/>
      <c r="G39" s="7"/>
      <c r="H39" s="7"/>
      <c r="I39" s="7"/>
      <c r="J39" s="7"/>
      <c r="K39" s="7"/>
    </row>
    <row r="40" spans="1:19" ht="15.75" x14ac:dyDescent="0.25">
      <c r="A40" s="18" t="s">
        <v>22</v>
      </c>
      <c r="B40" s="13" t="s">
        <v>23</v>
      </c>
      <c r="C40" s="13">
        <v>2.2200000000000002</v>
      </c>
      <c r="D40" s="15" t="s">
        <v>24</v>
      </c>
      <c r="E40" s="13"/>
      <c r="F40" s="16"/>
      <c r="G40" s="7"/>
      <c r="H40" s="7"/>
      <c r="I40" s="7"/>
      <c r="J40" s="7"/>
      <c r="K40" s="7"/>
    </row>
    <row r="41" spans="1:19" ht="15.75" x14ac:dyDescent="0.25">
      <c r="A41" s="51">
        <v>1.69</v>
      </c>
      <c r="B41" s="30" t="s">
        <v>25</v>
      </c>
      <c r="C41" s="38">
        <f>ROUND(SUM(1,A42*(A41-1)),2)</f>
        <v>1.37</v>
      </c>
      <c r="D41" s="52" t="s">
        <v>26</v>
      </c>
      <c r="E41" s="26"/>
      <c r="F41" s="53"/>
      <c r="G41" s="7"/>
      <c r="H41" s="7"/>
      <c r="I41" s="7"/>
      <c r="J41" s="7"/>
      <c r="K41" s="7"/>
    </row>
    <row r="42" spans="1:19" ht="15.75" customHeight="1" x14ac:dyDescent="0.3">
      <c r="A42" s="54">
        <v>0.53</v>
      </c>
      <c r="B42" s="30" t="s">
        <v>27</v>
      </c>
      <c r="C42" s="43"/>
      <c r="D42" s="43"/>
      <c r="E42" s="43"/>
      <c r="F42" s="44"/>
      <c r="G42" s="7"/>
      <c r="H42" s="70"/>
      <c r="I42" s="70"/>
      <c r="J42" s="7"/>
      <c r="K42" s="7"/>
    </row>
    <row r="43" spans="1:19" ht="17.25" customHeight="1" x14ac:dyDescent="0.25">
      <c r="A43" s="55" t="s">
        <v>28</v>
      </c>
      <c r="B43" s="56"/>
      <c r="C43" s="43"/>
      <c r="D43" s="43"/>
      <c r="E43" s="43"/>
      <c r="F43" s="33">
        <f>ROUND((C34*C37)+(C35*C33*C38*C39),2)</f>
        <v>216.02</v>
      </c>
      <c r="G43" s="7"/>
      <c r="H43" s="7"/>
      <c r="I43" s="7"/>
      <c r="J43" s="7"/>
      <c r="K43" s="7"/>
    </row>
    <row r="44" spans="1:19" ht="17.25" customHeight="1" thickBot="1" x14ac:dyDescent="0.35">
      <c r="A44" s="57" t="str">
        <f>CONCATENATE("C=","(",C34,"*",C36,"*",C37,"+",C35,"*",C33,"*",C36,"*",C38,"*",C39,")","*",C40,"*",C41)</f>
        <v>C=(882*1*0,22+11*0,9*1*1,85*1,2)*2,22*1,37</v>
      </c>
      <c r="B44" s="58"/>
      <c r="C44" s="58"/>
      <c r="D44" s="58"/>
      <c r="E44" s="59"/>
      <c r="F44" s="60">
        <f>ROUND(PRODUCT(F43,C40,C41),2)</f>
        <v>657</v>
      </c>
      <c r="G44" s="7"/>
      <c r="H44" s="7"/>
      <c r="I44" s="7"/>
      <c r="J44" s="7"/>
      <c r="K44" s="7"/>
    </row>
    <row r="45" spans="1:19" ht="19.5" customHeight="1" thickBot="1" x14ac:dyDescent="0.3">
      <c r="A45" s="171" t="str">
        <f>CONCATENATE("4. Подготовка межевого плана ")</f>
        <v xml:space="preserve">4. Подготовка межевого плана </v>
      </c>
      <c r="B45" s="174"/>
      <c r="C45" s="136">
        <f>C25</f>
        <v>5.0000000000000001E-3</v>
      </c>
      <c r="D45" s="115" t="s">
        <v>39</v>
      </c>
      <c r="E45" s="102"/>
      <c r="F45" s="103"/>
      <c r="G45" s="7"/>
      <c r="H45" s="7"/>
      <c r="I45" s="7"/>
      <c r="J45" s="7"/>
      <c r="K45" s="7"/>
    </row>
    <row r="46" spans="1:19" ht="15.75" x14ac:dyDescent="0.25">
      <c r="A46" s="82">
        <v>1</v>
      </c>
      <c r="B46" s="41" t="s">
        <v>11</v>
      </c>
      <c r="C46" s="41">
        <v>1363</v>
      </c>
      <c r="D46" s="41"/>
      <c r="E46" s="98"/>
      <c r="F46" s="99"/>
      <c r="G46" s="7"/>
      <c r="H46" s="7"/>
      <c r="I46" s="7"/>
      <c r="J46" s="7"/>
      <c r="K46" s="7"/>
    </row>
    <row r="47" spans="1:19" ht="18" customHeight="1" x14ac:dyDescent="0.25">
      <c r="A47" s="65"/>
      <c r="B47" s="30" t="s">
        <v>13</v>
      </c>
      <c r="C47" s="30">
        <v>3431</v>
      </c>
      <c r="D47" s="30"/>
      <c r="E47" s="43"/>
      <c r="F47" s="44"/>
      <c r="G47" s="7"/>
      <c r="H47" s="7"/>
      <c r="I47" s="7"/>
      <c r="J47" s="7"/>
      <c r="K47" s="7"/>
    </row>
    <row r="48" spans="1:19" ht="18" customHeight="1" x14ac:dyDescent="0.25">
      <c r="A48" s="47" t="s">
        <v>45</v>
      </c>
      <c r="B48" s="30" t="s">
        <v>17</v>
      </c>
      <c r="C48" s="67">
        <f>ROUND(SUM(1,-0.9*(1-E48)),2)</f>
        <v>0.1</v>
      </c>
      <c r="D48" s="30" t="s">
        <v>18</v>
      </c>
      <c r="E48" s="138">
        <f>C45</f>
        <v>5.0000000000000001E-3</v>
      </c>
      <c r="F48" s="44"/>
      <c r="G48" s="7"/>
      <c r="H48" s="7"/>
      <c r="I48" s="7"/>
      <c r="J48" s="7"/>
      <c r="K48" s="7"/>
    </row>
    <row r="49" spans="1:11" ht="15.75" x14ac:dyDescent="0.25">
      <c r="A49" s="18" t="s">
        <v>58</v>
      </c>
      <c r="B49" s="13" t="s">
        <v>23</v>
      </c>
      <c r="C49" s="13">
        <v>1.99</v>
      </c>
      <c r="D49" s="15" t="s">
        <v>24</v>
      </c>
      <c r="E49" s="13"/>
      <c r="F49" s="16"/>
      <c r="G49" s="7"/>
      <c r="H49" s="7"/>
      <c r="I49" s="7"/>
      <c r="J49" s="7"/>
      <c r="K49" s="7"/>
    </row>
    <row r="50" spans="1:11" ht="15.75" customHeight="1" x14ac:dyDescent="0.25">
      <c r="A50" s="55" t="s">
        <v>59</v>
      </c>
      <c r="B50" s="56"/>
      <c r="C50" s="43"/>
      <c r="D50" s="43"/>
      <c r="E50" s="43"/>
      <c r="F50" s="33">
        <f>ROUND((C46*C48)+(C47*C45),2)</f>
        <v>153.46</v>
      </c>
      <c r="G50" s="7"/>
      <c r="H50" s="7"/>
      <c r="I50" s="7"/>
      <c r="J50" s="7"/>
      <c r="K50" s="7"/>
    </row>
    <row r="51" spans="1:11" ht="17.25" thickBot="1" x14ac:dyDescent="0.35">
      <c r="A51" s="18" t="str">
        <f>CONCATENATE("C=","(",C46,"*",C48,"+",C47,"*",C45,")","*",C49,"")</f>
        <v>C=(1363*0,1+3431*0,005)*1,99</v>
      </c>
      <c r="B51" s="68"/>
      <c r="C51" s="68"/>
      <c r="D51" s="68"/>
      <c r="E51" s="69"/>
      <c r="F51" s="60">
        <f>ROUND(PRODUCT(F50,C49,A46),2)</f>
        <v>305.39</v>
      </c>
    </row>
    <row r="52" spans="1:11" ht="16.5" x14ac:dyDescent="0.2">
      <c r="A52" s="175" t="str">
        <f>CONCATENATE("С=",F24,"+",F32,"+",F44,"+",F51,)</f>
        <v>С=2073,11+11,25+657+305,39</v>
      </c>
      <c r="B52" s="176"/>
      <c r="C52" s="176"/>
      <c r="D52" s="176"/>
      <c r="E52" s="177"/>
      <c r="F52" s="71">
        <f>F24+F32+F44+F51</f>
        <v>3046.75</v>
      </c>
    </row>
    <row r="53" spans="1:11" ht="33" customHeight="1" x14ac:dyDescent="0.2">
      <c r="A53" s="178" t="s">
        <v>48</v>
      </c>
      <c r="B53" s="179"/>
      <c r="C53" s="179"/>
      <c r="D53" s="180">
        <f>ROUND(PRODUCT(7.73362,1.569),5)</f>
        <v>12.13405</v>
      </c>
      <c r="E53" s="181"/>
      <c r="F53" s="71">
        <f>F52*D53</f>
        <v>36969.416837500001</v>
      </c>
    </row>
    <row r="54" spans="1:11" ht="16.5" x14ac:dyDescent="0.2">
      <c r="A54" s="178" t="s">
        <v>56</v>
      </c>
      <c r="B54" s="179"/>
      <c r="C54" s="179"/>
      <c r="D54" s="179"/>
      <c r="E54" s="72">
        <v>300</v>
      </c>
      <c r="F54" s="73">
        <f>E54*2</f>
        <v>600</v>
      </c>
    </row>
    <row r="55" spans="1:11" ht="18" customHeight="1" x14ac:dyDescent="0.2">
      <c r="A55" s="125" t="s">
        <v>40</v>
      </c>
      <c r="B55" s="131"/>
      <c r="C55" s="131"/>
      <c r="D55" s="131"/>
      <c r="E55" s="131"/>
      <c r="F55" s="71">
        <f>F53+F54</f>
        <v>37569.416837500001</v>
      </c>
    </row>
    <row r="56" spans="1:11" ht="30" customHeight="1" x14ac:dyDescent="0.2">
      <c r="A56" s="178" t="s">
        <v>51</v>
      </c>
      <c r="B56" s="179"/>
      <c r="C56" s="179"/>
      <c r="D56" s="182"/>
      <c r="E56" s="126">
        <v>0.25</v>
      </c>
      <c r="F56" s="71">
        <f>F55*E56</f>
        <v>9392.3542093750002</v>
      </c>
    </row>
    <row r="57" spans="1:11" ht="16.5" x14ac:dyDescent="0.2">
      <c r="A57" s="125" t="s">
        <v>40</v>
      </c>
      <c r="B57" s="131"/>
      <c r="C57" s="131"/>
      <c r="D57" s="131"/>
      <c r="E57" s="131"/>
      <c r="F57" s="71">
        <f>F55+F56</f>
        <v>46961.771046875001</v>
      </c>
    </row>
    <row r="58" spans="1:11" ht="20.25" customHeight="1" thickBot="1" x14ac:dyDescent="0.35">
      <c r="A58" s="104" t="s">
        <v>41</v>
      </c>
      <c r="B58" s="120"/>
      <c r="C58" s="120"/>
      <c r="D58" s="120"/>
      <c r="E58" s="121">
        <v>0.18</v>
      </c>
      <c r="F58" s="105">
        <f>F57*E58</f>
        <v>8453.1187884374995</v>
      </c>
    </row>
    <row r="59" spans="1:11" ht="17.25" thickBot="1" x14ac:dyDescent="0.35">
      <c r="A59" s="106" t="s">
        <v>42</v>
      </c>
      <c r="B59" s="122"/>
      <c r="C59" s="122"/>
      <c r="D59" s="122"/>
      <c r="E59" s="123"/>
      <c r="F59" s="107">
        <f>F57+F58</f>
        <v>55414.889835312497</v>
      </c>
    </row>
    <row r="60" spans="1:11" ht="12.75" customHeight="1" x14ac:dyDescent="0.25">
      <c r="A60" s="74"/>
      <c r="D60" s="7"/>
      <c r="E60" s="7"/>
      <c r="F60" s="7"/>
    </row>
    <row r="61" spans="1:11" ht="16.5" x14ac:dyDescent="0.3">
      <c r="A61" s="173" t="s">
        <v>52</v>
      </c>
      <c r="B61" s="173"/>
      <c r="C61" s="173"/>
      <c r="D61" s="173"/>
      <c r="E61" s="173"/>
      <c r="F61" s="173"/>
    </row>
    <row r="62" spans="1:11" ht="12" customHeight="1" x14ac:dyDescent="0.25">
      <c r="A62" s="7"/>
      <c r="B62" s="7"/>
      <c r="C62" s="7"/>
      <c r="D62" s="7"/>
      <c r="E62" s="7"/>
      <c r="F62" s="7"/>
    </row>
    <row r="63" spans="1:11" ht="10.5" customHeight="1" x14ac:dyDescent="0.25">
      <c r="A63" s="7"/>
      <c r="B63" s="7"/>
      <c r="C63" s="7"/>
      <c r="D63" s="7"/>
      <c r="E63" s="7"/>
      <c r="F63" s="7"/>
    </row>
    <row r="64" spans="1:11" ht="19.5" x14ac:dyDescent="0.25">
      <c r="A64" s="111" t="s">
        <v>61</v>
      </c>
      <c r="B64" s="7"/>
      <c r="C64" s="7"/>
      <c r="D64" s="7"/>
      <c r="E64" s="7"/>
      <c r="F64" s="7"/>
    </row>
    <row r="65" spans="1:6" ht="15.75" x14ac:dyDescent="0.25">
      <c r="A65" s="7"/>
      <c r="B65" s="7"/>
      <c r="C65" s="7"/>
      <c r="D65" s="7"/>
      <c r="E65" s="7"/>
      <c r="F65" s="7"/>
    </row>
    <row r="66" spans="1:6" ht="15.75" x14ac:dyDescent="0.25">
      <c r="A66" s="7"/>
      <c r="B66" s="7"/>
      <c r="C66" s="7"/>
      <c r="D66" s="7"/>
      <c r="E66" s="7"/>
      <c r="F66" s="7"/>
    </row>
    <row r="67" spans="1:6" ht="15.75" x14ac:dyDescent="0.25">
      <c r="A67" s="7"/>
      <c r="B67" s="7"/>
      <c r="C67" s="7"/>
      <c r="D67" s="7"/>
      <c r="E67" s="7"/>
      <c r="F67" s="7"/>
    </row>
    <row r="68" spans="1:6" ht="15.75" x14ac:dyDescent="0.25">
      <c r="A68" s="7"/>
      <c r="B68" s="7"/>
      <c r="C68" s="7"/>
      <c r="D68" s="7"/>
      <c r="E68" s="7"/>
      <c r="F68" s="7"/>
    </row>
    <row r="69" spans="1:6" ht="15.75" x14ac:dyDescent="0.25">
      <c r="A69" s="7"/>
      <c r="B69" s="7"/>
      <c r="C69" s="7"/>
      <c r="D69" s="7"/>
      <c r="E69" s="7"/>
      <c r="F69" s="7"/>
    </row>
    <row r="70" spans="1:6" ht="15.75" x14ac:dyDescent="0.25">
      <c r="A70" s="7"/>
      <c r="B70" s="7"/>
      <c r="C70" s="7"/>
      <c r="D70" s="7"/>
      <c r="E70" s="7"/>
    </row>
  </sheetData>
  <mergeCells count="75">
    <mergeCell ref="AW8:BB8"/>
    <mergeCell ref="C1:F1"/>
    <mergeCell ref="C2:F2"/>
    <mergeCell ref="A8:F8"/>
    <mergeCell ref="Q8:V8"/>
    <mergeCell ref="AG8:AL8"/>
    <mergeCell ref="HQ8:HV8"/>
    <mergeCell ref="IG8:IL8"/>
    <mergeCell ref="BM8:BR8"/>
    <mergeCell ref="CC8:CH8"/>
    <mergeCell ref="CS8:CX8"/>
    <mergeCell ref="DI8:DN8"/>
    <mergeCell ref="DY8:ED8"/>
    <mergeCell ref="EO8:ET8"/>
    <mergeCell ref="CC9:CH9"/>
    <mergeCell ref="FE8:FJ8"/>
    <mergeCell ref="FU8:FZ8"/>
    <mergeCell ref="GK8:GP8"/>
    <mergeCell ref="HA8:HF8"/>
    <mergeCell ref="GK9:GP9"/>
    <mergeCell ref="HA9:HF9"/>
    <mergeCell ref="A9:F9"/>
    <mergeCell ref="Q9:V9"/>
    <mergeCell ref="AG9:AL9"/>
    <mergeCell ref="AW9:BB9"/>
    <mergeCell ref="BM9:BR9"/>
    <mergeCell ref="HQ9:HV9"/>
    <mergeCell ref="IG9:IL9"/>
    <mergeCell ref="Q10:AF10"/>
    <mergeCell ref="AG10:AV10"/>
    <mergeCell ref="AW10:BL10"/>
    <mergeCell ref="BM10:CB10"/>
    <mergeCell ref="CC10:CR10"/>
    <mergeCell ref="CS10:DH10"/>
    <mergeCell ref="CS9:CX9"/>
    <mergeCell ref="DI9:DN9"/>
    <mergeCell ref="DY9:ED9"/>
    <mergeCell ref="EO9:ET9"/>
    <mergeCell ref="FE9:FJ9"/>
    <mergeCell ref="FU9:FZ9"/>
    <mergeCell ref="HA10:HP10"/>
    <mergeCell ref="HQ10:IF10"/>
    <mergeCell ref="IG10:IV10"/>
    <mergeCell ref="A11:F11"/>
    <mergeCell ref="Q11:V11"/>
    <mergeCell ref="AG11:AL11"/>
    <mergeCell ref="AW11:BB11"/>
    <mergeCell ref="BM11:BR11"/>
    <mergeCell ref="CC11:CH11"/>
    <mergeCell ref="CS11:CX11"/>
    <mergeCell ref="DI10:DX10"/>
    <mergeCell ref="DY10:EN10"/>
    <mergeCell ref="EO10:FD10"/>
    <mergeCell ref="FE10:FT10"/>
    <mergeCell ref="FU10:GJ10"/>
    <mergeCell ref="GK10:GZ10"/>
    <mergeCell ref="HA11:HF11"/>
    <mergeCell ref="HQ11:HV11"/>
    <mergeCell ref="D16:E16"/>
    <mergeCell ref="DI11:DN11"/>
    <mergeCell ref="DY11:ED11"/>
    <mergeCell ref="EO11:ET11"/>
    <mergeCell ref="FE11:FJ11"/>
    <mergeCell ref="IG11:IL11"/>
    <mergeCell ref="A13:C13"/>
    <mergeCell ref="A14:B14"/>
    <mergeCell ref="FU11:FZ11"/>
    <mergeCell ref="GK11:GP11"/>
    <mergeCell ref="A61:F61"/>
    <mergeCell ref="A45:B45"/>
    <mergeCell ref="A52:E52"/>
    <mergeCell ref="A53:C53"/>
    <mergeCell ref="D53:E53"/>
    <mergeCell ref="A54:D54"/>
    <mergeCell ref="A56:D56"/>
  </mergeCells>
  <pageMargins left="0.90551181102362199" right="0.70866141732283461" top="0.55118110236220474" bottom="0.74803149606299213" header="0.31496062992125984" footer="0.31496062992125984"/>
  <pageSetup paperSize="9" scale="63" fitToHeight="2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6"/>
  <sheetViews>
    <sheetView tabSelected="1" view="pageBreakPreview" zoomScaleNormal="100" zoomScaleSheetLayoutView="100" workbookViewId="0">
      <selection activeCell="B32" sqref="B32"/>
    </sheetView>
  </sheetViews>
  <sheetFormatPr defaultRowHeight="12.75" outlineLevelRow="2" x14ac:dyDescent="0.2"/>
  <cols>
    <col min="1" max="1" width="58.5703125" customWidth="1"/>
    <col min="2" max="2" width="13.42578125" customWidth="1"/>
    <col min="3" max="3" width="14.5703125" customWidth="1"/>
    <col min="4" max="4" width="12.7109375" customWidth="1"/>
    <col min="5" max="5" width="14.28515625" customWidth="1"/>
    <col min="6" max="6" width="27.7109375" customWidth="1"/>
  </cols>
  <sheetData>
    <row r="1" spans="1:17" s="154" customFormat="1" ht="15.75" outlineLevel="2" x14ac:dyDescent="0.25">
      <c r="A1" s="139" t="s">
        <v>74</v>
      </c>
      <c r="B1" s="140"/>
      <c r="C1" s="141"/>
      <c r="D1" s="142"/>
      <c r="E1" s="143"/>
      <c r="F1" s="144" t="s">
        <v>75</v>
      </c>
      <c r="G1" s="156"/>
      <c r="H1" s="158"/>
      <c r="J1" s="158"/>
      <c r="K1" s="158"/>
      <c r="L1" s="158"/>
      <c r="M1" s="158"/>
      <c r="N1" s="158"/>
      <c r="P1" s="156"/>
      <c r="Q1" s="156"/>
    </row>
    <row r="2" spans="1:17" s="154" customFormat="1" ht="15.75" outlineLevel="1" x14ac:dyDescent="0.25">
      <c r="A2" s="145" t="s">
        <v>86</v>
      </c>
      <c r="B2" s="140"/>
      <c r="C2" s="141"/>
      <c r="D2" s="142"/>
      <c r="E2" s="143"/>
      <c r="F2" s="146" t="s">
        <v>80</v>
      </c>
      <c r="G2" s="156"/>
      <c r="H2" s="158"/>
      <c r="J2" s="158"/>
      <c r="K2" s="158"/>
      <c r="L2" s="158"/>
      <c r="M2" s="158"/>
      <c r="N2" s="158"/>
      <c r="P2" s="156"/>
      <c r="Q2" s="156"/>
    </row>
    <row r="3" spans="1:17" s="154" customFormat="1" ht="15.75" outlineLevel="1" x14ac:dyDescent="0.25">
      <c r="A3" s="145" t="s">
        <v>87</v>
      </c>
      <c r="B3" s="140"/>
      <c r="C3" s="141"/>
      <c r="D3" s="142"/>
      <c r="E3" s="143"/>
      <c r="F3" s="157"/>
      <c r="G3" s="156"/>
      <c r="H3" s="158"/>
      <c r="J3" s="158"/>
      <c r="K3" s="158"/>
      <c r="L3" s="158"/>
      <c r="M3" s="158"/>
      <c r="N3" s="158"/>
      <c r="P3" s="156"/>
      <c r="Q3" s="156"/>
    </row>
    <row r="4" spans="1:17" s="154" customFormat="1" ht="15.75" outlineLevel="1" x14ac:dyDescent="0.25">
      <c r="A4" s="145" t="s">
        <v>76</v>
      </c>
      <c r="B4" s="140"/>
      <c r="C4" s="141"/>
      <c r="D4" s="142"/>
      <c r="E4" s="143"/>
      <c r="F4" s="146" t="s">
        <v>81</v>
      </c>
      <c r="G4" s="156"/>
      <c r="H4" s="158"/>
      <c r="J4" s="158"/>
      <c r="K4" s="158"/>
      <c r="L4" s="158"/>
      <c r="M4" s="158"/>
      <c r="N4" s="158"/>
      <c r="P4" s="156"/>
      <c r="Q4" s="156"/>
    </row>
    <row r="5" spans="1:17" s="154" customFormat="1" ht="15.75" outlineLevel="1" x14ac:dyDescent="0.25">
      <c r="A5" s="145" t="s">
        <v>82</v>
      </c>
      <c r="B5" s="140"/>
      <c r="C5" s="141"/>
      <c r="D5" s="142"/>
      <c r="E5" s="143"/>
      <c r="F5" s="146" t="s">
        <v>83</v>
      </c>
      <c r="G5" s="156"/>
      <c r="H5" s="158"/>
      <c r="J5" s="158"/>
      <c r="K5" s="158"/>
      <c r="L5" s="158"/>
      <c r="M5" s="158"/>
      <c r="N5" s="158"/>
      <c r="P5" s="156"/>
      <c r="Q5" s="156"/>
    </row>
    <row r="6" spans="1:17" ht="12" customHeight="1" x14ac:dyDescent="0.2">
      <c r="F6" s="74"/>
    </row>
    <row r="7" spans="1:17" ht="9.75" customHeight="1" x14ac:dyDescent="0.2">
      <c r="F7" s="74"/>
    </row>
    <row r="8" spans="1:17" ht="18" customHeight="1" x14ac:dyDescent="0.35">
      <c r="A8" s="163" t="s">
        <v>85</v>
      </c>
      <c r="B8" s="163"/>
      <c r="C8" s="163"/>
      <c r="D8" s="163"/>
      <c r="E8" s="163"/>
      <c r="F8" s="163"/>
    </row>
    <row r="9" spans="1:17" ht="18" customHeight="1" x14ac:dyDescent="0.2">
      <c r="A9" s="164" t="s">
        <v>70</v>
      </c>
      <c r="B9" s="164"/>
      <c r="C9" s="164"/>
      <c r="D9" s="164"/>
      <c r="E9" s="164"/>
      <c r="F9" s="164"/>
    </row>
    <row r="10" spans="1:17" ht="9.75" customHeight="1" x14ac:dyDescent="0.2">
      <c r="A10" s="3"/>
      <c r="B10" s="3"/>
      <c r="C10" s="3"/>
      <c r="D10" s="3"/>
      <c r="E10" s="3"/>
      <c r="F10" s="3"/>
    </row>
    <row r="11" spans="1:17" s="154" customFormat="1" ht="18" customHeight="1" x14ac:dyDescent="0.25">
      <c r="A11" s="153" t="s">
        <v>78</v>
      </c>
      <c r="B11" s="187" t="s">
        <v>79</v>
      </c>
      <c r="C11" s="187"/>
      <c r="D11" s="187"/>
      <c r="E11" s="187"/>
      <c r="F11" s="187"/>
      <c r="J11" s="155"/>
      <c r="K11" s="156"/>
      <c r="L11" s="156"/>
      <c r="M11" s="156"/>
      <c r="N11" s="156"/>
      <c r="O11" s="156"/>
    </row>
    <row r="12" spans="1:17" s="9" customFormat="1" ht="21.75" customHeight="1" thickBot="1" x14ac:dyDescent="0.25">
      <c r="A12" s="170" t="s">
        <v>49</v>
      </c>
      <c r="B12" s="170"/>
      <c r="C12" s="170"/>
      <c r="D12" s="114"/>
      <c r="E12" s="114"/>
      <c r="F12" s="114"/>
    </row>
    <row r="13" spans="1:17" s="9" customFormat="1" ht="26.25" customHeight="1" thickBot="1" x14ac:dyDescent="0.3">
      <c r="A13" s="171" t="str">
        <f>CONCATENATE("1. Установление границ землепользования ",C13," км")</f>
        <v>1. Установление границ землепользования 0,3 км</v>
      </c>
      <c r="B13" s="172"/>
      <c r="C13" s="135">
        <v>0.3</v>
      </c>
      <c r="D13" s="110" t="s">
        <v>8</v>
      </c>
      <c r="E13" s="93" t="s">
        <v>9</v>
      </c>
      <c r="F13" s="94"/>
    </row>
    <row r="14" spans="1:17" s="9" customFormat="1" ht="16.5" customHeight="1" x14ac:dyDescent="0.3">
      <c r="A14" s="88" t="s">
        <v>10</v>
      </c>
      <c r="B14" s="89" t="s">
        <v>11</v>
      </c>
      <c r="C14" s="90" t="str">
        <f>IF(A15=1,"1183",IF(A15=2,"1218",IF(A15=3,"1229",IF(A15=4,"1252","1275"))))</f>
        <v>1218</v>
      </c>
      <c r="D14" s="83" t="s">
        <v>12</v>
      </c>
      <c r="E14" s="91"/>
      <c r="F14" s="92"/>
    </row>
    <row r="15" spans="1:17" s="9" customFormat="1" ht="13.5" customHeight="1" x14ac:dyDescent="0.25">
      <c r="A15" s="17">
        <v>2</v>
      </c>
      <c r="B15" s="13" t="s">
        <v>13</v>
      </c>
      <c r="C15" s="14" t="str">
        <f>IF(A15=1,"161",IF(A15=2,"195",IF(A15=3,"241",IF(A15=4,"276","333"))))</f>
        <v>195</v>
      </c>
      <c r="D15" s="168" t="s">
        <v>14</v>
      </c>
      <c r="E15" s="169"/>
      <c r="F15" s="16"/>
    </row>
    <row r="16" spans="1:17" s="9" customFormat="1" ht="14.25" customHeight="1" x14ac:dyDescent="0.25">
      <c r="A16" s="18" t="s">
        <v>47</v>
      </c>
      <c r="B16" s="13" t="s">
        <v>15</v>
      </c>
      <c r="C16" s="19">
        <f>SUM(1,0.08*(E16-3))</f>
        <v>1.4</v>
      </c>
      <c r="D16" s="15" t="s">
        <v>16</v>
      </c>
      <c r="E16" s="20">
        <v>8</v>
      </c>
      <c r="F16" s="16"/>
    </row>
    <row r="17" spans="1:6" ht="13.5" customHeight="1" x14ac:dyDescent="0.25">
      <c r="A17" s="18" t="s">
        <v>44</v>
      </c>
      <c r="B17" s="13" t="s">
        <v>17</v>
      </c>
      <c r="C17" s="75">
        <f>SUM(1,-0.06*(15-E17))</f>
        <v>0.1180000000000001</v>
      </c>
      <c r="D17" s="15" t="s">
        <v>18</v>
      </c>
      <c r="E17" s="134">
        <f>C13</f>
        <v>0.3</v>
      </c>
      <c r="F17" s="16"/>
    </row>
    <row r="18" spans="1:6" s="9" customFormat="1" ht="15" customHeight="1" x14ac:dyDescent="0.25">
      <c r="A18" s="18" t="s">
        <v>20</v>
      </c>
      <c r="B18" s="13" t="s">
        <v>15</v>
      </c>
      <c r="C18" s="19">
        <f>SUM(1,0.1*(E18-1))</f>
        <v>1.1000000000000001</v>
      </c>
      <c r="D18" s="15" t="s">
        <v>21</v>
      </c>
      <c r="E18" s="21">
        <v>2</v>
      </c>
      <c r="F18" s="16"/>
    </row>
    <row r="19" spans="1:6" s="9" customFormat="1" ht="15" customHeight="1" x14ac:dyDescent="0.25">
      <c r="A19" s="18" t="s">
        <v>22</v>
      </c>
      <c r="B19" s="13" t="s">
        <v>23</v>
      </c>
      <c r="C19" s="13">
        <v>2.2200000000000002</v>
      </c>
      <c r="D19" s="15" t="s">
        <v>24</v>
      </c>
      <c r="E19" s="13"/>
      <c r="F19" s="16"/>
    </row>
    <row r="20" spans="1:6" s="9" customFormat="1" ht="15" customHeight="1" x14ac:dyDescent="0.25">
      <c r="A20" s="22">
        <v>1.69</v>
      </c>
      <c r="B20" s="23" t="s">
        <v>25</v>
      </c>
      <c r="C20" s="24">
        <f>ROUND(SUM(1,A21*(A20-1)),4)</f>
        <v>1.4347000000000001</v>
      </c>
      <c r="D20" s="25" t="s">
        <v>26</v>
      </c>
      <c r="E20" s="26"/>
      <c r="F20" s="8"/>
    </row>
    <row r="21" spans="1:6" s="9" customFormat="1" ht="15" customHeight="1" x14ac:dyDescent="0.25">
      <c r="A21" s="27">
        <v>0.63</v>
      </c>
      <c r="B21" s="23" t="s">
        <v>27</v>
      </c>
      <c r="C21" s="28"/>
      <c r="D21" s="28"/>
      <c r="E21" s="26"/>
      <c r="F21" s="8"/>
    </row>
    <row r="22" spans="1:6" ht="18.75" customHeight="1" x14ac:dyDescent="0.25">
      <c r="A22" s="29" t="s">
        <v>28</v>
      </c>
      <c r="B22" s="30"/>
      <c r="C22" s="31"/>
      <c r="D22" s="32"/>
      <c r="E22" s="26"/>
      <c r="F22" s="33">
        <f>ROUND((C14*C17)+(C15*C13*C16*C18),2)</f>
        <v>233.81</v>
      </c>
    </row>
    <row r="23" spans="1:6" ht="17.25" thickBot="1" x14ac:dyDescent="0.35">
      <c r="A23" s="79" t="str">
        <f>CONCATENATE("C=","(",C14,"*",C17,"+",C15,"*",C13,"*",C16,"*",C18,")","*",C19,"*",C20,)</f>
        <v>C=(1218*0,118+195*0,3*1,4*1,1)*2,22*1,4347</v>
      </c>
      <c r="B23" s="80"/>
      <c r="C23" s="80"/>
      <c r="D23" s="80"/>
      <c r="E23" s="80"/>
      <c r="F23" s="81">
        <f>ROUND(PRODUCT(F22,C19,C20),2)</f>
        <v>744.69</v>
      </c>
    </row>
    <row r="24" spans="1:6" ht="35.25" customHeight="1" thickBot="1" x14ac:dyDescent="0.25">
      <c r="A24" s="84" t="str">
        <f>CONCATENATE("2. Вычисление общей площади землепользования ",C24," тыс.га")</f>
        <v>2. Вычисление общей площади землепользования 0,000012 тыс.га</v>
      </c>
      <c r="B24" s="85"/>
      <c r="C24" s="127">
        <v>1.2E-5</v>
      </c>
      <c r="D24" s="115" t="s">
        <v>29</v>
      </c>
      <c r="E24" s="86" t="s">
        <v>9</v>
      </c>
      <c r="F24" s="87"/>
    </row>
    <row r="25" spans="1:6" s="9" customFormat="1" ht="14.25" customHeight="1" x14ac:dyDescent="0.25">
      <c r="A25" s="116"/>
      <c r="B25" s="23" t="s">
        <v>11</v>
      </c>
      <c r="C25" s="23">
        <v>56</v>
      </c>
      <c r="D25" s="83" t="s">
        <v>12</v>
      </c>
      <c r="E25" s="28"/>
      <c r="F25" s="34"/>
    </row>
    <row r="26" spans="1:6" s="9" customFormat="1" ht="14.25" customHeight="1" x14ac:dyDescent="0.25">
      <c r="A26" s="117"/>
      <c r="B26" s="30" t="s">
        <v>13</v>
      </c>
      <c r="C26" s="23">
        <v>34</v>
      </c>
      <c r="D26" s="15" t="s">
        <v>30</v>
      </c>
      <c r="E26" s="28"/>
      <c r="F26" s="34"/>
    </row>
    <row r="27" spans="1:6" ht="15.75" customHeight="1" x14ac:dyDescent="0.25">
      <c r="A27" s="35" t="s">
        <v>31</v>
      </c>
      <c r="B27" s="23" t="s">
        <v>17</v>
      </c>
      <c r="C27" s="36">
        <f>ROUND(SUM(1,-0.9*(1-E27)),2)</f>
        <v>0.1</v>
      </c>
      <c r="D27" s="23" t="s">
        <v>18</v>
      </c>
      <c r="E27" s="132">
        <f>C24</f>
        <v>1.2E-5</v>
      </c>
      <c r="F27" s="34"/>
    </row>
    <row r="28" spans="1:6" ht="15.75" customHeight="1" x14ac:dyDescent="0.25">
      <c r="A28" s="35" t="s">
        <v>32</v>
      </c>
      <c r="B28" s="37" t="s">
        <v>15</v>
      </c>
      <c r="C28" s="38">
        <f>ROUND(SUM(1,-0.7*(1-E28)),2)</f>
        <v>0.3</v>
      </c>
      <c r="D28" s="23" t="s">
        <v>33</v>
      </c>
      <c r="E28" s="132">
        <f>E27</f>
        <v>1.2E-5</v>
      </c>
      <c r="F28" s="34"/>
    </row>
    <row r="29" spans="1:6" ht="15.75" customHeight="1" x14ac:dyDescent="0.25">
      <c r="A29" s="40" t="s">
        <v>43</v>
      </c>
      <c r="B29" s="41" t="s">
        <v>23</v>
      </c>
      <c r="C29" s="23">
        <v>1.99</v>
      </c>
      <c r="D29" s="39" t="s">
        <v>24</v>
      </c>
      <c r="E29" s="41"/>
      <c r="F29" s="34"/>
    </row>
    <row r="30" spans="1:6" ht="18.75" customHeight="1" x14ac:dyDescent="0.25">
      <c r="A30" s="29" t="s">
        <v>60</v>
      </c>
      <c r="B30" s="42"/>
      <c r="C30" s="28"/>
      <c r="D30" s="28"/>
      <c r="E30" s="28"/>
      <c r="F30" s="33">
        <f>(C25*C27)+(C26*C24*C28)</f>
        <v>5.6001224000000009</v>
      </c>
    </row>
    <row r="31" spans="1:6" ht="17.25" thickBot="1" x14ac:dyDescent="0.35">
      <c r="A31" s="193" t="str">
        <f>CONCATENATE("C=","(",C25,"*",C27,"+",C26,"*",C28,")","*",C29,)</f>
        <v>C=(56*0,1+34*0,3)*1,99</v>
      </c>
      <c r="B31" s="194"/>
      <c r="C31" s="194"/>
      <c r="D31" s="194"/>
      <c r="E31" s="195"/>
      <c r="F31" s="60">
        <f>ROUND(PRODUCT(F30,C29,),2)</f>
        <v>11.14</v>
      </c>
    </row>
    <row r="32" spans="1:6" ht="37.5" customHeight="1" thickBot="1" x14ac:dyDescent="0.25">
      <c r="A32" s="84" t="str">
        <f>CONCATENATE("3. Описание и согласование границ землепользования ",C32," км")</f>
        <v>3. Описание и согласование границ землепользования 0,3 км</v>
      </c>
      <c r="B32" s="100"/>
      <c r="C32" s="135">
        <f>C13</f>
        <v>0.3</v>
      </c>
      <c r="D32" s="115" t="s">
        <v>34</v>
      </c>
      <c r="E32" s="86" t="s">
        <v>9</v>
      </c>
      <c r="F32" s="101"/>
    </row>
    <row r="33" spans="1:6" ht="12.75" customHeight="1" x14ac:dyDescent="0.25">
      <c r="A33" s="118"/>
      <c r="B33" s="41" t="s">
        <v>11</v>
      </c>
      <c r="C33" s="41">
        <v>882</v>
      </c>
      <c r="D33" s="83" t="s">
        <v>12</v>
      </c>
      <c r="E33" s="98"/>
      <c r="F33" s="99"/>
    </row>
    <row r="34" spans="1:6" ht="17.25" customHeight="1" x14ac:dyDescent="0.25">
      <c r="A34" s="119"/>
      <c r="B34" s="30" t="s">
        <v>13</v>
      </c>
      <c r="C34" s="30">
        <v>11</v>
      </c>
      <c r="D34" s="15" t="s">
        <v>14</v>
      </c>
      <c r="E34" s="43"/>
      <c r="F34" s="44"/>
    </row>
    <row r="35" spans="1:6" s="9" customFormat="1" ht="14.25" customHeight="1" x14ac:dyDescent="0.25">
      <c r="A35" s="45" t="s">
        <v>35</v>
      </c>
      <c r="B35" s="30" t="s">
        <v>36</v>
      </c>
      <c r="C35" s="46">
        <v>1</v>
      </c>
      <c r="D35" s="30" t="s">
        <v>16</v>
      </c>
      <c r="E35" s="43"/>
      <c r="F35" s="44"/>
    </row>
    <row r="36" spans="1:6" ht="15.75" customHeight="1" x14ac:dyDescent="0.25">
      <c r="A36" s="47" t="s">
        <v>37</v>
      </c>
      <c r="B36" s="30" t="s">
        <v>17</v>
      </c>
      <c r="C36" s="48">
        <f>ROUND(SUM(1,-0.02*(40-E36)),2)</f>
        <v>0.21</v>
      </c>
      <c r="D36" s="30" t="s">
        <v>18</v>
      </c>
      <c r="E36" s="133">
        <f>C32</f>
        <v>0.3</v>
      </c>
      <c r="F36" s="44"/>
    </row>
    <row r="37" spans="1:6" ht="15.75" customHeight="1" x14ac:dyDescent="0.25">
      <c r="A37" s="18" t="s">
        <v>38</v>
      </c>
      <c r="B37" s="30" t="s">
        <v>15</v>
      </c>
      <c r="C37" s="49">
        <f>ROUND(SUM(1,0.05*(E37-1)),2)</f>
        <v>1.35</v>
      </c>
      <c r="D37" s="30" t="s">
        <v>19</v>
      </c>
      <c r="E37" s="20">
        <v>8</v>
      </c>
      <c r="F37" s="44"/>
    </row>
    <row r="38" spans="1:6" ht="15.75" x14ac:dyDescent="0.25">
      <c r="A38" s="18" t="s">
        <v>20</v>
      </c>
      <c r="B38" s="30" t="s">
        <v>15</v>
      </c>
      <c r="C38" s="49">
        <f>ROUND(SUM(1,0.1*(E38-1)),2)</f>
        <v>1.1000000000000001</v>
      </c>
      <c r="D38" s="30" t="s">
        <v>21</v>
      </c>
      <c r="E38" s="20">
        <v>2</v>
      </c>
      <c r="F38" s="50"/>
    </row>
    <row r="39" spans="1:6" ht="15.75" x14ac:dyDescent="0.25">
      <c r="A39" s="18" t="s">
        <v>22</v>
      </c>
      <c r="B39" s="13" t="s">
        <v>23</v>
      </c>
      <c r="C39" s="13">
        <v>2.2200000000000002</v>
      </c>
      <c r="D39" s="15" t="s">
        <v>24</v>
      </c>
      <c r="E39" s="13"/>
      <c r="F39" s="16"/>
    </row>
    <row r="40" spans="1:6" ht="15.75" customHeight="1" x14ac:dyDescent="0.25">
      <c r="A40" s="51">
        <v>1.69</v>
      </c>
      <c r="B40" s="30" t="s">
        <v>25</v>
      </c>
      <c r="C40" s="38">
        <f>ROUND(SUM(1,A41*(A40-1)),2)</f>
        <v>1.37</v>
      </c>
      <c r="D40" s="52" t="s">
        <v>26</v>
      </c>
      <c r="E40" s="26"/>
      <c r="F40" s="53"/>
    </row>
    <row r="41" spans="1:6" ht="17.25" customHeight="1" x14ac:dyDescent="0.25">
      <c r="A41" s="54">
        <v>0.53</v>
      </c>
      <c r="B41" s="30" t="s">
        <v>27</v>
      </c>
      <c r="C41" s="43"/>
      <c r="D41" s="43"/>
      <c r="E41" s="43"/>
      <c r="F41" s="44"/>
    </row>
    <row r="42" spans="1:6" ht="17.25" customHeight="1" x14ac:dyDescent="0.25">
      <c r="A42" s="55" t="s">
        <v>28</v>
      </c>
      <c r="B42" s="56"/>
      <c r="C42" s="43"/>
      <c r="D42" s="43"/>
      <c r="E42" s="43"/>
      <c r="F42" s="33">
        <f>ROUND((C33*C36)+(C34*C32*C37*C38),2)</f>
        <v>190.12</v>
      </c>
    </row>
    <row r="43" spans="1:6" ht="19.5" customHeight="1" thickBot="1" x14ac:dyDescent="0.35">
      <c r="A43" s="57" t="str">
        <f>CONCATENATE("C=","(",C33,"*",C35,"*",C36,"+",C34,"*",C32,"*",C35,"*",C37,"*",C38,")","*",C39,"*",C40)</f>
        <v>C=(882*1*0,21+11*0,3*1*1,35*1,1)*2,22*1,37</v>
      </c>
      <c r="B43" s="58"/>
      <c r="C43" s="58"/>
      <c r="D43" s="58"/>
      <c r="E43" s="59"/>
      <c r="F43" s="60">
        <f>ROUND(PRODUCT(F42,C39,C40),2)</f>
        <v>578.23</v>
      </c>
    </row>
    <row r="44" spans="1:6" ht="20.25" customHeight="1" thickBot="1" x14ac:dyDescent="0.3">
      <c r="A44" s="171" t="str">
        <f>CONCATENATE("4. Подготовка межевого плана ")</f>
        <v xml:space="preserve">4. Подготовка межевого плана </v>
      </c>
      <c r="B44" s="174"/>
      <c r="C44" s="127">
        <f>C24</f>
        <v>1.2E-5</v>
      </c>
      <c r="D44" s="115" t="s">
        <v>39</v>
      </c>
      <c r="E44" s="102"/>
      <c r="F44" s="103"/>
    </row>
    <row r="45" spans="1:6" ht="18" customHeight="1" x14ac:dyDescent="0.25">
      <c r="A45" s="82">
        <v>1</v>
      </c>
      <c r="B45" s="41" t="s">
        <v>11</v>
      </c>
      <c r="C45" s="41">
        <v>1363</v>
      </c>
      <c r="D45" s="41"/>
      <c r="E45" s="98"/>
      <c r="F45" s="99"/>
    </row>
    <row r="46" spans="1:6" ht="18" customHeight="1" x14ac:dyDescent="0.25">
      <c r="A46" s="65"/>
      <c r="B46" s="30" t="s">
        <v>13</v>
      </c>
      <c r="C46" s="30">
        <v>3431</v>
      </c>
      <c r="D46" s="30"/>
      <c r="E46" s="43"/>
      <c r="F46" s="44"/>
    </row>
    <row r="47" spans="1:6" ht="15.75" x14ac:dyDescent="0.25">
      <c r="A47" s="47" t="s">
        <v>45</v>
      </c>
      <c r="B47" s="30" t="s">
        <v>17</v>
      </c>
      <c r="C47" s="67">
        <f>ROUND(SUM(1,-0.9*(1-E47)),2)</f>
        <v>0.1</v>
      </c>
      <c r="D47" s="30" t="s">
        <v>18</v>
      </c>
      <c r="E47" s="128">
        <f>C44</f>
        <v>1.2E-5</v>
      </c>
      <c r="F47" s="44"/>
    </row>
    <row r="48" spans="1:6" ht="15.75" customHeight="1" x14ac:dyDescent="0.25">
      <c r="A48" s="18" t="s">
        <v>58</v>
      </c>
      <c r="B48" s="13" t="s">
        <v>23</v>
      </c>
      <c r="C48" s="13">
        <v>1.99</v>
      </c>
      <c r="D48" s="15" t="s">
        <v>24</v>
      </c>
      <c r="E48" s="13"/>
      <c r="F48" s="16"/>
    </row>
    <row r="49" spans="1:7" ht="15.75" x14ac:dyDescent="0.25">
      <c r="A49" s="55" t="s">
        <v>59</v>
      </c>
      <c r="B49" s="56"/>
      <c r="C49" s="43"/>
      <c r="D49" s="43"/>
      <c r="E49" s="43"/>
      <c r="F49" s="33">
        <f>ROUND((C45*C47)+(C46*C44),2)</f>
        <v>136.34</v>
      </c>
    </row>
    <row r="50" spans="1:7" ht="17.25" thickBot="1" x14ac:dyDescent="0.35">
      <c r="A50" s="18" t="str">
        <f>CONCATENATE("C=","(",C45,"*",C47,"+",C46,"*",C44,")","*",C48,"")</f>
        <v>C=(1363*0,1+3431*0,000012)*1,99</v>
      </c>
      <c r="B50" s="68"/>
      <c r="C50" s="68"/>
      <c r="D50" s="68"/>
      <c r="E50" s="69"/>
      <c r="F50" s="60">
        <f>ROUND(PRODUCT(F49,C48,A45),2)</f>
        <v>271.32</v>
      </c>
    </row>
    <row r="51" spans="1:7" ht="17.25" customHeight="1" x14ac:dyDescent="0.2">
      <c r="A51" s="175" t="str">
        <f>CONCATENATE("С=",F23,"+",F31,"+",F43,"+",F50,)</f>
        <v>С=744,69+11,14+578,23+271,32</v>
      </c>
      <c r="B51" s="176"/>
      <c r="C51" s="176"/>
      <c r="D51" s="176"/>
      <c r="E51" s="177"/>
      <c r="F51" s="71">
        <f>F23+F31+F43+F50</f>
        <v>1605.3799999999999</v>
      </c>
    </row>
    <row r="52" spans="1:7" ht="123.75" customHeight="1" x14ac:dyDescent="0.2">
      <c r="A52" s="188" t="s">
        <v>84</v>
      </c>
      <c r="B52" s="189"/>
      <c r="C52" s="190"/>
      <c r="D52" s="191">
        <f>13.6266*1.143*1.063*1.037*1.053*1.074*1.036*1.037</f>
        <v>20.860125807412906</v>
      </c>
      <c r="E52" s="192"/>
      <c r="F52" s="71">
        <f>F51*D52</f>
        <v>33488.428768704529</v>
      </c>
    </row>
    <row r="53" spans="1:7" ht="15.75" customHeight="1" x14ac:dyDescent="0.2">
      <c r="A53" s="178" t="s">
        <v>77</v>
      </c>
      <c r="B53" s="179"/>
      <c r="C53" s="179"/>
      <c r="D53" s="182"/>
      <c r="E53" s="72">
        <v>1000</v>
      </c>
      <c r="F53" s="73">
        <f>E53*2</f>
        <v>2000</v>
      </c>
    </row>
    <row r="54" spans="1:7" ht="16.5" x14ac:dyDescent="0.2">
      <c r="A54" s="147" t="s">
        <v>40</v>
      </c>
      <c r="B54" s="148"/>
      <c r="C54" s="148"/>
      <c r="D54" s="148"/>
      <c r="E54" s="148"/>
      <c r="F54" s="149">
        <f>F52+F53</f>
        <v>35488.428768704529</v>
      </c>
    </row>
    <row r="55" spans="1:7" ht="6.75" customHeight="1" x14ac:dyDescent="0.3">
      <c r="A55" s="150"/>
      <c r="B55" s="7"/>
      <c r="C55" s="7"/>
      <c r="D55" s="7"/>
      <c r="E55" s="7"/>
      <c r="F55" s="7"/>
    </row>
    <row r="56" spans="1:7" ht="6" customHeight="1" x14ac:dyDescent="0.25">
      <c r="A56" s="74"/>
      <c r="B56" s="7"/>
      <c r="C56" s="7"/>
      <c r="D56" s="7"/>
      <c r="E56" s="7"/>
      <c r="F56" s="7"/>
    </row>
    <row r="57" spans="1:7" ht="15" customHeight="1" x14ac:dyDescent="0.2">
      <c r="A57" s="185" t="s">
        <v>71</v>
      </c>
      <c r="B57" s="185"/>
      <c r="C57" s="185"/>
      <c r="D57" s="185"/>
      <c r="E57" s="185"/>
      <c r="F57" s="185"/>
      <c r="G57" s="151"/>
    </row>
    <row r="58" spans="1:7" ht="20.25" customHeight="1" x14ac:dyDescent="0.2">
      <c r="A58" s="186" t="s">
        <v>72</v>
      </c>
      <c r="B58" s="186"/>
      <c r="C58" s="186"/>
      <c r="D58" s="186"/>
      <c r="E58" s="186"/>
      <c r="F58" s="186"/>
      <c r="G58" s="152"/>
    </row>
    <row r="59" spans="1:7" x14ac:dyDescent="0.2">
      <c r="A59" s="185" t="s">
        <v>73</v>
      </c>
      <c r="B59" s="185"/>
      <c r="C59" s="185"/>
      <c r="D59" s="185"/>
      <c r="E59" s="185"/>
      <c r="F59" s="185"/>
      <c r="G59" s="151"/>
    </row>
    <row r="60" spans="1:7" x14ac:dyDescent="0.2">
      <c r="A60" s="186" t="s">
        <v>72</v>
      </c>
      <c r="B60" s="186"/>
      <c r="C60" s="186"/>
      <c r="D60" s="186"/>
      <c r="E60" s="186"/>
      <c r="F60" s="186"/>
      <c r="G60" s="152"/>
    </row>
    <row r="61" spans="1:7" ht="15.75" x14ac:dyDescent="0.25">
      <c r="A61" s="7"/>
      <c r="B61" s="7"/>
      <c r="C61" s="7"/>
      <c r="D61" s="7"/>
      <c r="E61" s="7"/>
      <c r="F61" s="7"/>
    </row>
    <row r="62" spans="1:7" ht="15.75" x14ac:dyDescent="0.25">
      <c r="A62" s="7"/>
      <c r="B62" s="7"/>
      <c r="C62" s="7"/>
      <c r="D62" s="7"/>
      <c r="E62" s="7"/>
      <c r="F62" s="7"/>
    </row>
    <row r="63" spans="1:7" ht="15.75" x14ac:dyDescent="0.25">
      <c r="A63" s="7"/>
      <c r="B63" s="7"/>
      <c r="C63" s="7"/>
      <c r="D63" s="7"/>
      <c r="E63" s="7"/>
      <c r="F63" s="7"/>
    </row>
    <row r="64" spans="1:7" ht="15.75" x14ac:dyDescent="0.25">
      <c r="A64" s="7"/>
      <c r="B64" s="7"/>
      <c r="C64" s="7"/>
      <c r="D64" s="7"/>
      <c r="E64" s="7"/>
    </row>
    <row r="65" spans="1:1" ht="15.75" x14ac:dyDescent="0.25">
      <c r="A65" s="7"/>
    </row>
    <row r="66" spans="1:1" ht="15.75" customHeight="1" x14ac:dyDescent="0.2"/>
  </sheetData>
  <mergeCells count="15">
    <mergeCell ref="A57:F57"/>
    <mergeCell ref="A58:F58"/>
    <mergeCell ref="A59:F59"/>
    <mergeCell ref="A60:F60"/>
    <mergeCell ref="A8:F8"/>
    <mergeCell ref="A9:F9"/>
    <mergeCell ref="D15:E15"/>
    <mergeCell ref="A12:C12"/>
    <mergeCell ref="A13:B13"/>
    <mergeCell ref="B11:F11"/>
    <mergeCell ref="A44:B44"/>
    <mergeCell ref="A51:E51"/>
    <mergeCell ref="A52:C52"/>
    <mergeCell ref="D52:E52"/>
    <mergeCell ref="A53:D53"/>
  </mergeCells>
  <pageMargins left="0.70866141732283472" right="0.70866141732283472" top="0.35" bottom="0.39" header="0.31496062992125984" footer="0.31496062992125984"/>
  <pageSetup paperSize="9" scale="94" fitToHeight="0" orientation="landscape" r:id="rId1"/>
  <headerFooter alignWithMargins="0"/>
  <rowBreaks count="2" manualBreakCount="2">
    <brk id="31" max="5" man="1"/>
    <brk id="6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Сиваковка</vt:lpstr>
      <vt:lpstr>Трудовое</vt:lpstr>
      <vt:lpstr>Уссурийский заповедник</vt:lpstr>
      <vt:lpstr>Попова</vt:lpstr>
      <vt:lpstr>землеустроительные работы</vt:lpstr>
      <vt:lpstr>'землеустроительные работы'!Область_печати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Субботина Анна Александровна</cp:lastModifiedBy>
  <cp:lastPrinted>2020-09-09T01:47:09Z</cp:lastPrinted>
  <dcterms:created xsi:type="dcterms:W3CDTF">2011-10-12T06:33:52Z</dcterms:created>
  <dcterms:modified xsi:type="dcterms:W3CDTF">2020-09-09T01:47:22Z</dcterms:modified>
</cp:coreProperties>
</file>