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!!инвест\90125\"/>
    </mc:Choice>
  </mc:AlternateContent>
  <bookViews>
    <workbookView xWindow="480" yWindow="195" windowWidth="18195" windowHeight="117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МРСК!$A$1:$G$53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49" i="2" l="1"/>
  <c r="F5" i="2" l="1"/>
  <c r="C34" i="2" l="1"/>
  <c r="E40" i="2"/>
  <c r="E39" i="2"/>
  <c r="E38" i="2"/>
  <c r="E37" i="2"/>
  <c r="F6" i="2" l="1"/>
  <c r="F4" i="2" l="1"/>
  <c r="F7" i="2" s="1"/>
  <c r="D20" i="2" l="1"/>
  <c r="F20" i="2" s="1"/>
  <c r="D18" i="2"/>
  <c r="F18" i="2" s="1"/>
  <c r="D19" i="2"/>
  <c r="F19" i="2" s="1"/>
  <c r="D17" i="2"/>
  <c r="F17" i="2" s="1"/>
  <c r="D16" i="2"/>
  <c r="F16" i="2" s="1"/>
  <c r="D21" i="2"/>
  <c r="D15" i="2"/>
  <c r="F15" i="2" s="1"/>
  <c r="D13" i="2"/>
  <c r="F13" i="2" s="1"/>
  <c r="D11" i="2"/>
  <c r="F11" i="2" s="1"/>
  <c r="D9" i="2"/>
  <c r="F9" i="2" s="1"/>
  <c r="D14" i="2"/>
  <c r="F14" i="2" s="1"/>
  <c r="D12" i="2"/>
  <c r="F12" i="2" s="1"/>
  <c r="D10" i="2"/>
  <c r="F10" i="2" s="1"/>
  <c r="F21" i="2"/>
  <c r="F22" i="2" l="1"/>
  <c r="F27" i="2" s="1"/>
  <c r="F32" i="2" s="1"/>
  <c r="F26" i="2" l="1"/>
  <c r="F31" i="2" s="1"/>
  <c r="F39" i="2" s="1"/>
  <c r="F24" i="2"/>
  <c r="F29" i="2" s="1"/>
  <c r="F25" i="2"/>
  <c r="F30" i="2" s="1"/>
  <c r="E32" i="1"/>
  <c r="F38" i="2" l="1"/>
  <c r="F37" i="2"/>
  <c r="F33" i="2"/>
  <c r="F35" i="2" s="1"/>
  <c r="H64" i="1"/>
  <c r="H62" i="1"/>
  <c r="H61" i="1"/>
  <c r="H59" i="1"/>
  <c r="F34" i="2" l="1"/>
  <c r="F41" i="2" s="1"/>
  <c r="E30" i="1"/>
  <c r="F40" i="2" l="1"/>
  <c r="F42" i="2" s="1"/>
  <c r="F43" i="2" s="1"/>
  <c r="F44" i="2" s="1"/>
  <c r="D39" i="1"/>
  <c r="E15" i="1"/>
  <c r="E50" i="1"/>
  <c r="H50" i="1" s="1"/>
  <c r="G36" i="1"/>
  <c r="G37" i="1" s="1"/>
  <c r="F45" i="2" l="1"/>
  <c r="F46" i="2"/>
  <c r="F47" i="2" s="1"/>
  <c r="F48" i="2" s="1"/>
  <c r="E31" i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<sst xmlns="http://schemas.openxmlformats.org/spreadsheetml/2006/main" count="166" uniqueCount="135">
  <si>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</si>
  <si>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</si>
  <si>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</si>
  <si>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</si>
  <si>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</si>
  <si>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</si>
  <si>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</si>
  <si>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</si>
  <si>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</si>
  <si>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</si>
  <si>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</si>
  <si>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</si>
  <si>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</si>
  <si>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</si>
  <si>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</si>
  <si>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</si>
  <si>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</si>
  <si>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</si>
  <si>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</si>
  <si>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</si>
  <si>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</si>
  <si>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</si>
  <si>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</si>
  <si>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</si>
  <si>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</si>
  <si>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</si>
  <si>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</si>
  <si>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</si>
  <si>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</si>
  <si>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</si>
  <si>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</si>
  <si>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</si>
  <si>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</si>
  <si>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</si>
  <si>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</si>
  <si>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</si>
  <si>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</si>
  <si>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</si>
  <si>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</si>
  <si>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</si>
  <si>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</si>
  <si>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</si>
  <si>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</si>
  <si>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</si>
  <si>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</si>
  <si>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</si>
  <si>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</si>
  <si>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</si>
  <si>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</si>
  <si>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</si>
  <si>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</si>
  <si>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</si>
  <si>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</si>
  <si>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</si>
  <si>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</si>
  <si>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</si>
  <si>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</si>
  <si>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</si>
  <si>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</si>
  <si>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</si>
  <si>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</si>
  <si>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</si>
  <si>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</si>
  <si>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</si>
  <si>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</si>
  <si>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</si>
  <si>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</si>
  <si>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</si>
  <si>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</si>
  <si>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</si>
  <si>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</si>
  <si>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</si>
  <si>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</si>
  <si>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</si>
  <si>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</si>
  <si>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</si>
  <si>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</si>
  <si>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</si>
  <si>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</si>
  <si>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</si>
  <si>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</si>
  <si>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</si>
  <si>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</si>
  <si>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</si>
  <si>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</si>
  <si>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</si>
  <si>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</si>
  <si>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</si>
  <si>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</si>
  <si>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</si>
  <si>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</si>
  <si>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</si>
  <si>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</si>
  <si>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Составляющие стоимости строительства (согласно прил.5):</t>
  </si>
  <si>
    <t>1,5% - благоустройство;</t>
  </si>
  <si>
    <t>7,5 - 9% - проектно-изыскательские работы и авторский надзор;</t>
  </si>
  <si>
    <t>Прочие затраты (без ПИР)</t>
  </si>
  <si>
    <t>2</t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</si>
  <si>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>"Индекс-дефлятор инвестиций" (базовый) для ТПиР, новое строительство (в том числе: СМР, ПНР), НИР и опытно-конструкторские работы</t>
    </r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</si>
  <si>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 xml:space="preserve">"Индекс инвестиции (ИПЦ)" (базовый) для </t>
    </r>
    <r>
      <rPr>
        <b/>
        <i/>
        <sz val="9"/>
        <color theme="1"/>
        <rFont val="Calibri"/>
        <family val="2"/>
        <charset val="204"/>
        <scheme val="minor"/>
      </rPr>
      <t>ПИР (в части нового строительства) и НИОКР</t>
    </r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</si>
  <si>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</si>
  <si>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</si>
  <si>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</si>
  <si>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</si>
  <si>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</si>
  <si>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</si>
  <si>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</si>
  <si>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</si>
  <si>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</si>
  <si>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</si>
  <si>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</si>
  <si>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Вырубка и подготовка просеки, 1 км</t>
  </si>
  <si>
    <t>табл. 3</t>
  </si>
  <si>
    <t>реализация в 2020 г.</t>
  </si>
  <si>
    <t>реализация в 2019 г.</t>
  </si>
  <si>
    <t xml:space="preserve">Параметры индексов-дефляторов  (Приложение 1.1 к Единым сценарным условиям Группы РусГидро на 2019-2044гг для формирования инвестиционных программ на 2019-2044 годы (Письмо ПАО РусГидро от 12.12.18 №7285.35):                                                                                                                          </t>
  </si>
  <si>
    <t>Прочие затраты</t>
  </si>
  <si>
    <t>в т.ч. проектно-изыскательские работы</t>
  </si>
  <si>
    <t>п.3.3</t>
  </si>
  <si>
    <t>7,5 %</t>
  </si>
  <si>
    <t>в т.ч.содержание службы заказчика</t>
  </si>
  <si>
    <t>ДПКП-ИСМ-4.1-01.07-11-04</t>
  </si>
  <si>
    <t>1,2 %</t>
  </si>
  <si>
    <t>Итого с учётом индексов-дефляторов  на 2020 г. :</t>
  </si>
  <si>
    <t xml:space="preserve">Итого в прогнозных ценах 2020 года </t>
  </si>
  <si>
    <t>ВСЕГО по расчету в прогнозных ценах 2020 года с НДС</t>
  </si>
  <si>
    <t>Объект: Строительство ВЛЭП 6 кВ, протяженностью 2,8 км, в г. Партизанске, для технологического присоединения заявителя КГУП Примтеплоэнерго</t>
  </si>
  <si>
    <t xml:space="preserve">*- в том числе оплата компенсационной стоимости за снос зеленых насаждений и прочих разрешительных документов 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</si>
  <si>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</si>
  <si>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</si>
  <si>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>3</t>
  </si>
  <si>
    <t>Кабель напряжением 6 кВ ААБлУ (3*240)</t>
  </si>
  <si>
    <t>табл. 9</t>
  </si>
  <si>
    <t>ВЛ 6 кВ одноцепная, провод СИП, 95 мм2, ж/б опоры, 1 км</t>
  </si>
  <si>
    <t xml:space="preserve">Итого на выполнение работ (за вычетом затрат на содержание службы заказчика) без НДС,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</si>
</sst>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b/>
      <i/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14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5" fillId="0" borderId="0" xfId="546" applyFont="1"/>
    <xf numFmtId="0" fontId="55" fillId="2" borderId="0" xfId="562" applyFont="1" applyFill="1"/>
    <xf numFmtId="0" fontId="57" fillId="0" borderId="0" xfId="562" applyFont="1" applyBorder="1" applyAlignment="1">
      <alignment horizontal="left" vertical="center" wrapText="1"/>
    </xf>
    <xf numFmtId="0" fontId="55" fillId="0" borderId="0" xfId="562" applyFont="1" applyBorder="1"/>
    <xf numFmtId="0" fontId="55" fillId="0" borderId="0" xfId="562" applyFont="1" applyAlignment="1"/>
    <xf numFmtId="0" fontId="55" fillId="0" borderId="0" xfId="553" applyFont="1"/>
    <xf numFmtId="0" fontId="3" fillId="0" borderId="0" xfId="561" applyFont="1" applyAlignment="1"/>
    <xf numFmtId="168" fontId="58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59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5" fillId="0" borderId="0" xfId="562" applyFont="1" applyAlignment="1">
      <alignment horizontal="center" vertical="center" wrapText="1"/>
    </xf>
    <xf numFmtId="0" fontId="61" fillId="0" borderId="2" xfId="475" applyFont="1" applyBorder="1" applyAlignment="1">
      <alignment horizontal="left" vertical="center" wrapText="1"/>
    </xf>
    <xf numFmtId="49" fontId="61" fillId="0" borderId="25" xfId="475" applyNumberFormat="1" applyFont="1" applyBorder="1" applyAlignment="1">
      <alignment horizontal="left" vertical="center" wrapText="1"/>
    </xf>
    <xf numFmtId="0" fontId="61" fillId="0" borderId="2" xfId="546" applyFont="1" applyBorder="1" applyAlignment="1">
      <alignment horizontal="left" vertical="center" wrapText="1"/>
    </xf>
    <xf numFmtId="4" fontId="61" fillId="0" borderId="2" xfId="546" applyNumberFormat="1" applyFont="1" applyBorder="1" applyAlignment="1">
      <alignment horizontal="left" vertical="center" wrapText="1"/>
    </xf>
    <xf numFmtId="4" fontId="61" fillId="2" borderId="26" xfId="557" applyNumberFormat="1" applyFont="1" applyFill="1" applyBorder="1" applyAlignment="1">
      <alignment horizontal="left" vertical="center" wrapText="1"/>
    </xf>
    <xf numFmtId="4" fontId="61" fillId="0" borderId="26" xfId="562" applyNumberFormat="1" applyFont="1" applyBorder="1" applyAlignment="1">
      <alignment horizontal="left" vertical="center" wrapText="1"/>
    </xf>
    <xf numFmtId="4" fontId="61" fillId="0" borderId="2" xfId="562" applyNumberFormat="1" applyFont="1" applyBorder="1" applyAlignment="1">
      <alignment horizontal="left" vertical="center" wrapText="1"/>
    </xf>
    <xf numFmtId="4" fontId="61" fillId="0" borderId="31" xfId="562" applyNumberFormat="1" applyFont="1" applyBorder="1" applyAlignment="1">
      <alignment horizontal="left" vertical="center" wrapText="1"/>
    </xf>
    <xf numFmtId="49" fontId="61" fillId="0" borderId="27" xfId="475" applyNumberFormat="1" applyFont="1" applyBorder="1" applyAlignment="1">
      <alignment horizontal="left" vertical="center" wrapText="1"/>
    </xf>
    <xf numFmtId="0" fontId="61" fillId="0" borderId="28" xfId="475" applyFont="1" applyBorder="1" applyAlignment="1">
      <alignment horizontal="left" vertical="center" wrapText="1"/>
    </xf>
    <xf numFmtId="0" fontId="61" fillId="0" borderId="28" xfId="546" applyFont="1" applyBorder="1" applyAlignment="1">
      <alignment horizontal="left" vertical="center" wrapText="1"/>
    </xf>
    <xf numFmtId="4" fontId="61" fillId="0" borderId="28" xfId="546" applyNumberFormat="1" applyFont="1" applyBorder="1" applyAlignment="1">
      <alignment horizontal="left" vertical="center" wrapText="1"/>
    </xf>
    <xf numFmtId="4" fontId="61" fillId="2" borderId="29" xfId="557" applyNumberFormat="1" applyFont="1" applyFill="1" applyBorder="1" applyAlignment="1">
      <alignment horizontal="left" vertical="center" wrapText="1"/>
    </xf>
    <xf numFmtId="4" fontId="62" fillId="0" borderId="36" xfId="562" applyNumberFormat="1" applyFont="1" applyBorder="1" applyAlignment="1">
      <alignment horizontal="left" vertical="center" wrapText="1"/>
    </xf>
    <xf numFmtId="4" fontId="61" fillId="0" borderId="5" xfId="562" applyNumberFormat="1" applyFont="1" applyBorder="1" applyAlignment="1">
      <alignment horizontal="left" vertical="center" wrapText="1"/>
    </xf>
    <xf numFmtId="0" fontId="64" fillId="0" borderId="0" xfId="562" applyFont="1" applyAlignment="1"/>
    <xf numFmtId="168" fontId="61" fillId="0" borderId="5" xfId="562" applyNumberFormat="1" applyFont="1" applyBorder="1" applyAlignment="1">
      <alignment horizontal="left" vertical="center" wrapText="1"/>
    </xf>
    <xf numFmtId="168" fontId="61" fillId="0" borderId="2" xfId="562" applyNumberFormat="1" applyFont="1" applyBorder="1" applyAlignment="1">
      <alignment horizontal="left" vertical="center" wrapText="1"/>
    </xf>
    <xf numFmtId="168" fontId="61" fillId="2" borderId="2" xfId="557" applyNumberFormat="1" applyFont="1" applyFill="1" applyBorder="1" applyAlignment="1">
      <alignment horizontal="left" vertical="center" wrapText="1"/>
    </xf>
    <xf numFmtId="168" fontId="61" fillId="2" borderId="28" xfId="557" applyNumberFormat="1" applyFont="1" applyFill="1" applyBorder="1" applyAlignment="1">
      <alignment horizontal="left" vertical="center" wrapText="1"/>
    </xf>
    <xf numFmtId="4" fontId="57" fillId="0" borderId="0" xfId="562" applyNumberFormat="1" applyFont="1" applyBorder="1" applyAlignment="1">
      <alignment horizontal="left" vertical="center" wrapText="1"/>
    </xf>
    <xf numFmtId="4" fontId="55" fillId="0" borderId="0" xfId="546" applyNumberFormat="1" applyFont="1"/>
    <xf numFmtId="0" fontId="62" fillId="35" borderId="16" xfId="546" applyFont="1" applyFill="1" applyBorder="1" applyAlignment="1">
      <alignment horizontal="center" vertical="center" wrapText="1"/>
    </xf>
    <xf numFmtId="0" fontId="62" fillId="35" borderId="41" xfId="546" applyFont="1" applyFill="1" applyBorder="1" applyAlignment="1">
      <alignment horizontal="center" vertical="center" wrapText="1"/>
    </xf>
    <xf numFmtId="4" fontId="62" fillId="35" borderId="42" xfId="546" applyNumberFormat="1" applyFont="1" applyFill="1" applyBorder="1" applyAlignment="1">
      <alignment horizontal="center" vertical="center" wrapText="1"/>
    </xf>
    <xf numFmtId="4" fontId="62" fillId="0" borderId="45" xfId="562" applyNumberFormat="1" applyFont="1" applyBorder="1" applyAlignment="1">
      <alignment horizontal="left" vertical="center" wrapText="1"/>
    </xf>
    <xf numFmtId="49" fontId="61" fillId="0" borderId="22" xfId="475" applyNumberFormat="1" applyFont="1" applyBorder="1" applyAlignment="1">
      <alignment horizontal="left" vertical="center" wrapText="1"/>
    </xf>
    <xf numFmtId="0" fontId="61" fillId="0" borderId="23" xfId="475" applyFont="1" applyBorder="1" applyAlignment="1">
      <alignment horizontal="left" vertical="center" wrapText="1"/>
    </xf>
    <xf numFmtId="0" fontId="61" fillId="0" borderId="23" xfId="546" applyFont="1" applyBorder="1" applyAlignment="1">
      <alignment horizontal="left" vertical="center" wrapText="1"/>
    </xf>
    <xf numFmtId="4" fontId="61" fillId="0" borderId="23" xfId="546" applyNumberFormat="1" applyFont="1" applyBorder="1" applyAlignment="1">
      <alignment horizontal="left" vertical="center" wrapText="1"/>
    </xf>
    <xf numFmtId="4" fontId="61" fillId="2" borderId="23" xfId="557" applyNumberFormat="1" applyFont="1" applyFill="1" applyBorder="1" applyAlignment="1">
      <alignment horizontal="left" vertical="center" wrapText="1"/>
    </xf>
    <xf numFmtId="4" fontId="61" fillId="2" borderId="24" xfId="557" applyNumberFormat="1" applyFont="1" applyFill="1" applyBorder="1" applyAlignment="1">
      <alignment horizontal="left" vertical="center" wrapText="1"/>
    </xf>
    <xf numFmtId="49" fontId="61" fillId="0" borderId="46" xfId="475" applyNumberFormat="1" applyFont="1" applyBorder="1" applyAlignment="1">
      <alignment horizontal="left" vertical="center" wrapText="1"/>
    </xf>
    <xf numFmtId="0" fontId="61" fillId="0" borderId="3" xfId="475" applyFont="1" applyBorder="1" applyAlignment="1">
      <alignment horizontal="left" vertical="center" wrapText="1"/>
    </xf>
    <xf numFmtId="0" fontId="61" fillId="0" borderId="3" xfId="546" applyFont="1" applyBorder="1" applyAlignment="1">
      <alignment horizontal="left" vertical="center" wrapText="1"/>
    </xf>
    <xf numFmtId="4" fontId="61" fillId="0" borderId="3" xfId="546" applyNumberFormat="1" applyFont="1" applyBorder="1" applyAlignment="1">
      <alignment horizontal="left" vertical="center" wrapText="1"/>
    </xf>
    <xf numFmtId="168" fontId="61" fillId="2" borderId="3" xfId="557" applyNumberFormat="1" applyFont="1" applyFill="1" applyBorder="1" applyAlignment="1">
      <alignment horizontal="left" vertical="center" wrapText="1"/>
    </xf>
    <xf numFmtId="4" fontId="61" fillId="2" borderId="47" xfId="557" applyNumberFormat="1" applyFont="1" applyFill="1" applyBorder="1" applyAlignment="1">
      <alignment horizontal="left" vertical="center" wrapText="1"/>
    </xf>
    <xf numFmtId="0" fontId="67" fillId="0" borderId="2" xfId="0" applyFont="1" applyBorder="1" applyAlignment="1">
      <alignment vertical="top" wrapText="1"/>
    </xf>
    <xf numFmtId="0" fontId="60" fillId="0" borderId="2" xfId="0" applyFont="1" applyBorder="1" applyAlignment="1">
      <alignment horizontal="center" vertical="center"/>
    </xf>
    <xf numFmtId="0" fontId="55" fillId="0" borderId="2" xfId="562" applyFont="1" applyBorder="1"/>
    <xf numFmtId="168" fontId="60" fillId="36" borderId="2" xfId="0" applyNumberFormat="1" applyFont="1" applyFill="1" applyBorder="1" applyAlignment="1">
      <alignment horizontal="center" vertical="center"/>
    </xf>
    <xf numFmtId="0" fontId="67" fillId="0" borderId="0" xfId="0" applyFont="1" applyBorder="1" applyAlignment="1">
      <alignment vertical="top" wrapText="1"/>
    </xf>
    <xf numFmtId="168" fontId="60" fillId="36" borderId="0" xfId="0" applyNumberFormat="1" applyFont="1" applyFill="1" applyBorder="1" applyAlignment="1">
      <alignment horizontal="center" vertical="center"/>
    </xf>
    <xf numFmtId="168" fontId="66" fillId="36" borderId="0" xfId="0" applyNumberFormat="1" applyFont="1" applyFill="1" applyBorder="1" applyAlignment="1">
      <alignment horizontal="center" vertical="center"/>
    </xf>
    <xf numFmtId="4" fontId="61" fillId="2" borderId="28" xfId="557" applyNumberFormat="1" applyFont="1" applyFill="1" applyBorder="1" applyAlignment="1">
      <alignment horizontal="left" vertical="center" wrapText="1"/>
    </xf>
    <xf numFmtId="0" fontId="55" fillId="0" borderId="0" xfId="562" applyFont="1" applyAlignment="1">
      <alignment horizontal="left" vertical="center" wrapText="1"/>
    </xf>
    <xf numFmtId="0" fontId="55" fillId="0" borderId="0" xfId="546" applyFont="1"/>
    <xf numFmtId="4" fontId="61" fillId="37" borderId="31" xfId="562" applyNumberFormat="1" applyFont="1" applyFill="1" applyBorder="1" applyAlignment="1">
      <alignment horizontal="left" vertical="center" wrapText="1"/>
    </xf>
    <xf numFmtId="4" fontId="61" fillId="37" borderId="26" xfId="562" applyNumberFormat="1" applyFont="1" applyFill="1" applyBorder="1" applyAlignment="1">
      <alignment horizontal="left" vertical="center" wrapText="1"/>
    </xf>
    <xf numFmtId="4" fontId="61" fillId="0" borderId="3" xfId="562" applyNumberFormat="1" applyFont="1" applyBorder="1" applyAlignment="1">
      <alignment horizontal="left" vertical="center" wrapText="1"/>
    </xf>
    <xf numFmtId="4" fontId="61" fillId="37" borderId="47" xfId="562" applyNumberFormat="1" applyFont="1" applyFill="1" applyBorder="1" applyAlignment="1">
      <alignment horizontal="left" vertical="center" wrapText="1"/>
    </xf>
    <xf numFmtId="4" fontId="60" fillId="37" borderId="53" xfId="562" applyNumberFormat="1" applyFont="1" applyFill="1" applyBorder="1" applyAlignment="1">
      <alignment horizontal="left" vertical="center" wrapText="1"/>
    </xf>
    <xf numFmtId="49" fontId="61" fillId="0" borderId="23" xfId="546" applyNumberFormat="1" applyFont="1" applyBorder="1" applyAlignment="1">
      <alignment horizontal="left" vertical="center" wrapText="1"/>
    </xf>
    <xf numFmtId="168" fontId="61" fillId="2" borderId="23" xfId="557" applyNumberFormat="1" applyFont="1" applyFill="1" applyBorder="1" applyAlignment="1">
      <alignment horizontal="left" vertical="center" wrapText="1"/>
    </xf>
    <xf numFmtId="49" fontId="61" fillId="0" borderId="28" xfId="546" applyNumberFormat="1" applyFont="1" applyBorder="1" applyAlignment="1">
      <alignment horizontal="left" vertical="center" wrapText="1"/>
    </xf>
    <xf numFmtId="168" fontId="61" fillId="0" borderId="3" xfId="562" applyNumberFormat="1" applyFont="1" applyBorder="1" applyAlignment="1">
      <alignment horizontal="left" vertical="center" wrapText="1"/>
    </xf>
    <xf numFmtId="4" fontId="61" fillId="0" borderId="47" xfId="562" applyNumberFormat="1" applyFont="1" applyBorder="1" applyAlignment="1">
      <alignment horizontal="left" vertical="center" wrapText="1"/>
    </xf>
    <xf numFmtId="4" fontId="63" fillId="0" borderId="53" xfId="561" applyNumberFormat="1" applyFont="1" applyBorder="1" applyAlignment="1">
      <alignment horizontal="left" vertical="center" wrapText="1"/>
    </xf>
    <xf numFmtId="4" fontId="61" fillId="0" borderId="36" xfId="561" applyNumberFormat="1" applyFont="1" applyBorder="1" applyAlignment="1">
      <alignment horizontal="left" vertical="center" wrapText="1"/>
    </xf>
    <xf numFmtId="4" fontId="65" fillId="2" borderId="53" xfId="561" applyNumberFormat="1" applyFont="1" applyFill="1" applyBorder="1" applyAlignment="1">
      <alignment horizontal="left" vertical="center" wrapText="1"/>
    </xf>
    <xf numFmtId="0" fontId="70" fillId="0" borderId="0" xfId="546" applyFont="1"/>
    <xf numFmtId="0" fontId="65" fillId="2" borderId="0" xfId="561" applyFont="1" applyFill="1" applyBorder="1" applyAlignment="1">
      <alignment horizontal="left" vertical="center" wrapText="1"/>
    </xf>
    <xf numFmtId="4" fontId="65" fillId="2" borderId="0" xfId="561" applyNumberFormat="1" applyFont="1" applyFill="1" applyBorder="1" applyAlignment="1">
      <alignment horizontal="left" vertical="center" wrapText="1"/>
    </xf>
    <xf numFmtId="0" fontId="71" fillId="0" borderId="0" xfId="0" applyFont="1" applyAlignment="1"/>
    <xf numFmtId="0" fontId="71" fillId="0" borderId="0" xfId="0" applyFont="1"/>
    <xf numFmtId="4" fontId="71" fillId="0" borderId="0" xfId="0" applyNumberFormat="1" applyFont="1"/>
    <xf numFmtId="4" fontId="71" fillId="2" borderId="53" xfId="561" applyNumberFormat="1" applyFont="1" applyFill="1" applyBorder="1" applyAlignment="1">
      <alignment horizontal="left" vertical="center" wrapText="1"/>
    </xf>
    <xf numFmtId="168" fontId="65" fillId="2" borderId="53" xfId="561" applyNumberFormat="1" applyFont="1" applyFill="1" applyBorder="1" applyAlignment="1">
      <alignment horizontal="left" vertical="center" wrapText="1"/>
    </xf>
    <xf numFmtId="49" fontId="61" fillId="0" borderId="35" xfId="475" applyNumberFormat="1" applyFont="1" applyBorder="1" applyAlignment="1">
      <alignment horizontal="left" vertical="center" wrapText="1"/>
    </xf>
    <xf numFmtId="0" fontId="61" fillId="0" borderId="41" xfId="475" applyFont="1" applyBorder="1" applyAlignment="1">
      <alignment horizontal="left" vertical="center" wrapText="1"/>
    </xf>
    <xf numFmtId="0" fontId="61" fillId="0" borderId="41" xfId="546" applyFont="1" applyBorder="1" applyAlignment="1">
      <alignment horizontal="left" vertical="center" wrapText="1"/>
    </xf>
    <xf numFmtId="4" fontId="61" fillId="0" borderId="41" xfId="546" applyNumberFormat="1" applyFont="1" applyBorder="1" applyAlignment="1">
      <alignment horizontal="left" vertical="center" wrapText="1"/>
    </xf>
    <xf numFmtId="4" fontId="61" fillId="2" borderId="41" xfId="557" applyNumberFormat="1" applyFont="1" applyFill="1" applyBorder="1" applyAlignment="1">
      <alignment horizontal="left" vertical="center" wrapText="1"/>
    </xf>
    <xf numFmtId="4" fontId="61" fillId="2" borderId="42" xfId="557" applyNumberFormat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58" fillId="34" borderId="6" xfId="1" applyFont="1" applyFill="1" applyBorder="1" applyAlignment="1">
      <alignment horizontal="right" wrapText="1"/>
    </xf>
    <xf numFmtId="0" fontId="58" fillId="34" borderId="7" xfId="1" applyFont="1" applyFill="1" applyBorder="1" applyAlignment="1">
      <alignment horizontal="right" wrapText="1"/>
    </xf>
    <xf numFmtId="0" fontId="58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9" fontId="62" fillId="0" borderId="22" xfId="475" applyNumberFormat="1" applyFont="1" applyBorder="1" applyAlignment="1">
      <alignment horizontal="left" vertical="center" wrapText="1"/>
    </xf>
    <xf numFmtId="49" fontId="62" fillId="0" borderId="23" xfId="475" applyNumberFormat="1" applyFont="1" applyBorder="1" applyAlignment="1">
      <alignment horizontal="left" vertical="center" wrapText="1"/>
    </xf>
    <xf numFmtId="49" fontId="62" fillId="0" borderId="24" xfId="475" applyNumberFormat="1" applyFont="1" applyBorder="1" applyAlignment="1">
      <alignment horizontal="left" vertical="center" wrapText="1"/>
    </xf>
    <xf numFmtId="0" fontId="62" fillId="0" borderId="35" xfId="562" applyFont="1" applyBorder="1" applyAlignment="1">
      <alignment horizontal="left" vertical="center" wrapText="1"/>
    </xf>
    <xf numFmtId="0" fontId="62" fillId="0" borderId="4" xfId="562" applyFont="1" applyBorder="1" applyAlignment="1">
      <alignment horizontal="left" vertical="center" wrapText="1"/>
    </xf>
    <xf numFmtId="0" fontId="61" fillId="0" borderId="40" xfId="562" applyFont="1" applyBorder="1" applyAlignment="1">
      <alignment horizontal="left" vertical="center" wrapText="1"/>
    </xf>
    <xf numFmtId="0" fontId="61" fillId="0" borderId="34" xfId="562" applyFont="1" applyBorder="1" applyAlignment="1">
      <alignment horizontal="left" vertical="center" wrapText="1"/>
    </xf>
    <xf numFmtId="0" fontId="61" fillId="0" borderId="37" xfId="562" applyFont="1" applyBorder="1" applyAlignment="1">
      <alignment horizontal="left" vertical="center" wrapText="1"/>
    </xf>
    <xf numFmtId="0" fontId="65" fillId="2" borderId="38" xfId="561" applyFont="1" applyFill="1" applyBorder="1" applyAlignment="1">
      <alignment horizontal="left" vertical="center" wrapText="1"/>
    </xf>
    <xf numFmtId="0" fontId="65" fillId="2" borderId="39" xfId="561" applyFont="1" applyFill="1" applyBorder="1" applyAlignment="1">
      <alignment horizontal="left" vertical="center" wrapText="1"/>
    </xf>
    <xf numFmtId="0" fontId="65" fillId="2" borderId="52" xfId="561" applyFont="1" applyFill="1" applyBorder="1" applyAlignment="1">
      <alignment horizontal="left" vertical="center" wrapText="1"/>
    </xf>
    <xf numFmtId="0" fontId="71" fillId="2" borderId="38" xfId="561" applyFont="1" applyFill="1" applyBorder="1" applyAlignment="1">
      <alignment horizontal="left" vertical="center" wrapText="1"/>
    </xf>
    <xf numFmtId="0" fontId="71" fillId="2" borderId="39" xfId="561" applyFont="1" applyFill="1" applyBorder="1" applyAlignment="1">
      <alignment horizontal="left" vertical="center" wrapText="1"/>
    </xf>
    <xf numFmtId="0" fontId="71" fillId="2" borderId="52" xfId="561" applyFont="1" applyFill="1" applyBorder="1" applyAlignment="1">
      <alignment horizontal="left" vertical="center" wrapText="1"/>
    </xf>
    <xf numFmtId="0" fontId="63" fillId="0" borderId="38" xfId="561" applyFont="1" applyBorder="1" applyAlignment="1">
      <alignment horizontal="center" vertical="center" wrapText="1"/>
    </xf>
    <xf numFmtId="0" fontId="63" fillId="0" borderId="39" xfId="561" applyFont="1" applyBorder="1" applyAlignment="1">
      <alignment horizontal="center" vertical="center" wrapText="1"/>
    </xf>
    <xf numFmtId="0" fontId="63" fillId="0" borderId="32" xfId="561" applyFont="1" applyBorder="1" applyAlignment="1">
      <alignment horizontal="center" vertical="center" wrapText="1"/>
    </xf>
    <xf numFmtId="0" fontId="61" fillId="0" borderId="33" xfId="562" applyFont="1" applyBorder="1" applyAlignment="1">
      <alignment horizontal="left" vertical="center" wrapText="1"/>
    </xf>
    <xf numFmtId="0" fontId="61" fillId="0" borderId="7" xfId="562" applyFont="1" applyBorder="1" applyAlignment="1">
      <alignment horizontal="left" vertical="center" wrapText="1"/>
    </xf>
    <xf numFmtId="0" fontId="61" fillId="0" borderId="8" xfId="562" applyFont="1" applyBorder="1" applyAlignment="1">
      <alignment horizontal="left" vertical="center" wrapText="1"/>
    </xf>
    <xf numFmtId="0" fontId="63" fillId="0" borderId="38" xfId="561" applyFont="1" applyBorder="1" applyAlignment="1">
      <alignment horizontal="left" vertical="center" wrapText="1"/>
    </xf>
    <xf numFmtId="0" fontId="63" fillId="0" borderId="39" xfId="561" applyFont="1" applyBorder="1" applyAlignment="1">
      <alignment horizontal="left" vertical="center" wrapText="1"/>
    </xf>
    <xf numFmtId="0" fontId="63" fillId="0" borderId="52" xfId="561" applyFont="1" applyBorder="1" applyAlignment="1">
      <alignment horizontal="left" vertical="center" wrapText="1"/>
    </xf>
    <xf numFmtId="0" fontId="61" fillId="0" borderId="57" xfId="561" applyFont="1" applyBorder="1" applyAlignment="1">
      <alignment horizontal="left" vertical="center" wrapText="1"/>
    </xf>
    <xf numFmtId="0" fontId="61" fillId="0" borderId="58" xfId="561" applyFont="1" applyBorder="1" applyAlignment="1">
      <alignment horizontal="left" vertical="center" wrapText="1"/>
    </xf>
    <xf numFmtId="0" fontId="61" fillId="0" borderId="59" xfId="561" applyFont="1" applyBorder="1" applyAlignment="1">
      <alignment horizontal="left" vertical="center" wrapText="1"/>
    </xf>
    <xf numFmtId="0" fontId="60" fillId="0" borderId="38" xfId="562" applyFont="1" applyBorder="1" applyAlignment="1">
      <alignment horizontal="left" vertical="center" wrapText="1"/>
    </xf>
    <xf numFmtId="0" fontId="60" fillId="0" borderId="39" xfId="562" applyFont="1" applyBorder="1" applyAlignment="1">
      <alignment horizontal="left" vertical="center" wrapText="1"/>
    </xf>
    <xf numFmtId="0" fontId="60" fillId="0" borderId="52" xfId="562" applyFont="1" applyBorder="1" applyAlignment="1">
      <alignment horizontal="left" vertical="center" wrapText="1"/>
    </xf>
    <xf numFmtId="0" fontId="62" fillId="0" borderId="43" xfId="562" applyFont="1" applyBorder="1" applyAlignment="1">
      <alignment horizontal="left" vertical="center" wrapText="1"/>
    </xf>
    <xf numFmtId="0" fontId="62" fillId="0" borderId="44" xfId="562" applyFont="1" applyBorder="1" applyAlignment="1">
      <alignment horizontal="left" vertical="center" wrapText="1"/>
    </xf>
    <xf numFmtId="0" fontId="55" fillId="2" borderId="0" xfId="562" applyFont="1" applyFill="1" applyAlignment="1">
      <alignment horizontal="center" vertical="center" wrapText="1"/>
    </xf>
    <xf numFmtId="0" fontId="61" fillId="0" borderId="54" xfId="562" applyFont="1" applyBorder="1" applyAlignment="1">
      <alignment horizontal="left" vertical="center" wrapText="1"/>
    </xf>
    <xf numFmtId="0" fontId="61" fillId="0" borderId="55" xfId="562" applyFont="1" applyBorder="1" applyAlignment="1">
      <alignment horizontal="left" vertical="center" wrapText="1"/>
    </xf>
    <xf numFmtId="0" fontId="61" fillId="0" borderId="56" xfId="562" applyFont="1" applyBorder="1" applyAlignment="1">
      <alignment horizontal="left" vertical="center" wrapText="1"/>
    </xf>
    <xf numFmtId="0" fontId="56" fillId="2" borderId="0" xfId="562" applyFont="1" applyFill="1" applyBorder="1" applyAlignment="1">
      <alignment horizontal="center" wrapText="1"/>
    </xf>
    <xf numFmtId="0" fontId="62" fillId="0" borderId="38" xfId="562" applyFont="1" applyBorder="1" applyAlignment="1">
      <alignment horizontal="center" vertical="center" wrapText="1"/>
    </xf>
    <xf numFmtId="0" fontId="62" fillId="0" borderId="39" xfId="562" applyFont="1" applyBorder="1" applyAlignment="1">
      <alignment horizontal="center" vertical="center" wrapText="1"/>
    </xf>
    <xf numFmtId="0" fontId="62" fillId="0" borderId="32" xfId="562" applyFont="1" applyBorder="1" applyAlignment="1">
      <alignment horizontal="center" vertical="center" wrapText="1"/>
    </xf>
    <xf numFmtId="0" fontId="61" fillId="0" borderId="30" xfId="562" applyFont="1" applyBorder="1" applyAlignment="1">
      <alignment horizontal="left" vertical="center" wrapText="1"/>
    </xf>
    <xf numFmtId="0" fontId="61" fillId="0" borderId="5" xfId="562" applyFont="1" applyBorder="1" applyAlignment="1">
      <alignment horizontal="left" vertical="center" wrapText="1"/>
    </xf>
    <xf numFmtId="0" fontId="61" fillId="0" borderId="25" xfId="562" applyFont="1" applyBorder="1" applyAlignment="1">
      <alignment horizontal="left" vertical="center" wrapText="1"/>
    </xf>
    <xf numFmtId="0" fontId="61" fillId="0" borderId="2" xfId="562" applyFont="1" applyBorder="1" applyAlignment="1">
      <alignment horizontal="left" vertical="center" wrapText="1"/>
    </xf>
    <xf numFmtId="0" fontId="61" fillId="0" borderId="49" xfId="562" applyFont="1" applyBorder="1" applyAlignment="1">
      <alignment horizontal="left" vertical="center" wrapText="1"/>
    </xf>
    <xf numFmtId="0" fontId="61" fillId="0" borderId="50" xfId="562" applyFont="1" applyBorder="1" applyAlignment="1">
      <alignment horizontal="left" vertical="center" wrapText="1"/>
    </xf>
    <xf numFmtId="0" fontId="61" fillId="0" borderId="51" xfId="562" applyFont="1" applyBorder="1" applyAlignment="1">
      <alignment horizontal="left" vertical="center" wrapText="1"/>
    </xf>
    <xf numFmtId="0" fontId="55" fillId="0" borderId="48" xfId="562" applyFont="1" applyBorder="1" applyAlignment="1">
      <alignment horizontal="left" vertical="center" wrapText="1"/>
    </xf>
    <xf numFmtId="168" fontId="55" fillId="0" borderId="0" xfId="546" applyNumberFormat="1" applyFont="1"/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2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59" t="s">
        <v>59</v>
      </c>
      <c r="B3" s="159"/>
      <c r="C3" s="159"/>
      <c r="D3" s="159"/>
      <c r="E3" s="159"/>
      <c r="F3" s="159"/>
      <c r="G3" s="159"/>
      <c r="H3" s="159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60" t="s">
        <v>1</v>
      </c>
      <c r="B9" s="161" t="s">
        <v>2</v>
      </c>
      <c r="C9" s="160" t="s">
        <v>3</v>
      </c>
      <c r="D9" s="162" t="s">
        <v>79</v>
      </c>
      <c r="E9" s="162"/>
      <c r="F9" s="162"/>
      <c r="G9" s="162"/>
      <c r="H9" s="160" t="s">
        <v>80</v>
      </c>
    </row>
    <row r="10" spans="1:8" ht="12.75" customHeight="1" x14ac:dyDescent="0.2">
      <c r="A10" s="160"/>
      <c r="B10" s="161"/>
      <c r="C10" s="160"/>
      <c r="D10" s="160" t="s">
        <v>4</v>
      </c>
      <c r="E10" s="163" t="s">
        <v>5</v>
      </c>
      <c r="F10" s="160" t="s">
        <v>6</v>
      </c>
      <c r="G10" s="160" t="s">
        <v>7</v>
      </c>
      <c r="H10" s="160"/>
    </row>
    <row r="11" spans="1:8" x14ac:dyDescent="0.2">
      <c r="A11" s="160"/>
      <c r="B11" s="161"/>
      <c r="C11" s="160"/>
      <c r="D11" s="160"/>
      <c r="E11" s="164"/>
      <c r="F11" s="160"/>
      <c r="G11" s="160"/>
      <c r="H11" s="160"/>
    </row>
    <row r="12" spans="1:8" x14ac:dyDescent="0.2">
      <c r="A12" s="160"/>
      <c r="B12" s="161"/>
      <c r="C12" s="160"/>
      <c r="D12" s="160"/>
      <c r="E12" s="165"/>
      <c r="F12" s="160"/>
      <c r="G12" s="160"/>
      <c r="H12" s="160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5" t="s">
        <v>8</v>
      </c>
      <c r="B14" s="136"/>
      <c r="C14" s="136"/>
      <c r="D14" s="136"/>
      <c r="E14" s="136"/>
      <c r="F14" s="136"/>
      <c r="G14" s="136"/>
      <c r="H14" s="136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5" t="s">
        <v>12</v>
      </c>
      <c r="B17" s="136"/>
      <c r="C17" s="136"/>
      <c r="D17" s="136"/>
      <c r="E17" s="136"/>
      <c r="F17" s="136"/>
      <c r="G17" s="136"/>
      <c r="H17" s="136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5" t="s">
        <v>14</v>
      </c>
      <c r="B19" s="136"/>
      <c r="C19" s="136"/>
      <c r="D19" s="136"/>
      <c r="E19" s="136"/>
      <c r="F19" s="136"/>
      <c r="G19" s="136"/>
      <c r="H19" s="136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5" t="s">
        <v>16</v>
      </c>
      <c r="B21" s="136"/>
      <c r="C21" s="136"/>
      <c r="D21" s="136"/>
      <c r="E21" s="136"/>
      <c r="F21" s="136"/>
      <c r="G21" s="136"/>
      <c r="H21" s="136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5" t="s">
        <v>18</v>
      </c>
      <c r="B23" s="136"/>
      <c r="C23" s="136"/>
      <c r="D23" s="136"/>
      <c r="E23" s="136"/>
      <c r="F23" s="136"/>
      <c r="G23" s="136"/>
      <c r="H23" s="136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5" t="s">
        <v>21</v>
      </c>
      <c r="B26" s="136"/>
      <c r="C26" s="136"/>
      <c r="D26" s="136"/>
      <c r="E26" s="136"/>
      <c r="F26" s="136"/>
      <c r="G26" s="136"/>
      <c r="H26" s="136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5" t="s">
        <v>24</v>
      </c>
      <c r="B29" s="136"/>
      <c r="C29" s="136"/>
      <c r="D29" s="136"/>
      <c r="E29" s="136"/>
      <c r="F29" s="136"/>
      <c r="G29" s="136"/>
      <c r="H29" s="136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5" t="s">
        <v>32</v>
      </c>
      <c r="B35" s="136"/>
      <c r="C35" s="136"/>
      <c r="D35" s="136"/>
      <c r="E35" s="136"/>
      <c r="F35" s="136"/>
      <c r="G35" s="136"/>
      <c r="H35" s="136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5" t="s">
        <v>35</v>
      </c>
      <c r="B38" s="136"/>
      <c r="C38" s="136"/>
      <c r="D38" s="136"/>
      <c r="E38" s="136"/>
      <c r="F38" s="136"/>
      <c r="G38" s="136"/>
      <c r="H38" s="136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5" t="s">
        <v>38</v>
      </c>
      <c r="B42" s="136"/>
      <c r="C42" s="136"/>
      <c r="D42" s="136"/>
      <c r="E42" s="136"/>
      <c r="F42" s="136"/>
      <c r="G42" s="136"/>
      <c r="H42" s="136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5" t="s">
        <v>42</v>
      </c>
      <c r="B45" s="136"/>
      <c r="C45" s="136"/>
      <c r="D45" s="136"/>
      <c r="E45" s="136"/>
      <c r="F45" s="136"/>
      <c r="G45" s="136"/>
      <c r="H45" s="136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46">
        <v>10</v>
      </c>
      <c r="B49" s="149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52"/>
      <c r="R49" s="152"/>
    </row>
    <row r="50" spans="1:18" s="30" customFormat="1" x14ac:dyDescent="0.2">
      <c r="A50" s="147"/>
      <c r="B50" s="150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52"/>
      <c r="R50" s="152"/>
    </row>
    <row r="51" spans="1:18" s="30" customFormat="1" x14ac:dyDescent="0.2">
      <c r="A51" s="147"/>
      <c r="B51" s="150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52"/>
      <c r="R51" s="152"/>
    </row>
    <row r="52" spans="1:18" s="30" customFormat="1" x14ac:dyDescent="0.2">
      <c r="A52" s="147"/>
      <c r="B52" s="150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52"/>
      <c r="R52" s="152"/>
    </row>
    <row r="53" spans="1:18" s="30" customFormat="1" x14ac:dyDescent="0.2">
      <c r="A53" s="148"/>
      <c r="B53" s="151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52"/>
      <c r="R53" s="152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0" t="s">
        <v>74</v>
      </c>
      <c r="B55" s="141"/>
      <c r="C55" s="142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3" t="s">
        <v>75</v>
      </c>
      <c r="B56" s="144"/>
      <c r="C56" s="145"/>
      <c r="D56" s="37"/>
      <c r="E56" s="37"/>
      <c r="F56" s="37"/>
      <c r="G56" s="37"/>
      <c r="H56" s="38"/>
    </row>
    <row r="57" spans="1:18" x14ac:dyDescent="0.2">
      <c r="A57" s="143" t="s">
        <v>76</v>
      </c>
      <c r="B57" s="144"/>
      <c r="C57" s="145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5"/>
      <c r="J57" s="36"/>
      <c r="K57" s="36"/>
      <c r="L57" s="36"/>
    </row>
    <row r="58" spans="1:18" s="51" customFormat="1" ht="12.75" customHeight="1" x14ac:dyDescent="0.2">
      <c r="A58" s="153" t="s">
        <v>60</v>
      </c>
      <c r="B58" s="154"/>
      <c r="C58" s="154"/>
      <c r="D58" s="154"/>
      <c r="E58" s="154"/>
      <c r="F58" s="154"/>
      <c r="G58" s="154"/>
      <c r="H58" s="155"/>
    </row>
    <row r="59" spans="1:18" x14ac:dyDescent="0.2">
      <c r="A59" s="53" t="s">
        <v>67</v>
      </c>
      <c r="B59" s="53">
        <v>2019</v>
      </c>
      <c r="C59" s="39" t="s">
        <v>68</v>
      </c>
      <c r="D59" s="50">
        <v>0</v>
      </c>
      <c r="E59" s="50">
        <v>0</v>
      </c>
      <c r="F59" s="50">
        <v>0</v>
      </c>
      <c r="G59" s="50">
        <v>0</v>
      </c>
      <c r="H59" s="49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3" t="s">
        <v>50</v>
      </c>
      <c r="B60" s="53">
        <v>2020</v>
      </c>
      <c r="C60" s="39" t="s">
        <v>69</v>
      </c>
      <c r="D60" s="56" t="e">
        <f>D57*$C$59*$C$60</f>
        <v>#REF!</v>
      </c>
      <c r="E60" s="56" t="e">
        <f t="shared" ref="E60:G60" si="11">E57*$C$59*$C$60</f>
        <v>#REF!</v>
      </c>
      <c r="F60" s="56">
        <f t="shared" si="11"/>
        <v>0</v>
      </c>
      <c r="G60" s="56" t="e">
        <f t="shared" si="11"/>
        <v>#REF!</v>
      </c>
      <c r="H60" s="57" t="e">
        <f t="shared" si="10"/>
        <v>#REF!</v>
      </c>
      <c r="I60" s="36"/>
      <c r="J60" s="54"/>
      <c r="K60" s="36"/>
      <c r="L60" s="36"/>
      <c r="N60" s="36"/>
    </row>
    <row r="61" spans="1:18" x14ac:dyDescent="0.2">
      <c r="A61" s="53" t="s">
        <v>61</v>
      </c>
      <c r="B61" s="53">
        <v>2021</v>
      </c>
      <c r="C61" s="39" t="s">
        <v>70</v>
      </c>
      <c r="D61" s="50">
        <v>0</v>
      </c>
      <c r="E61" s="50">
        <v>0</v>
      </c>
      <c r="F61" s="50">
        <v>0</v>
      </c>
      <c r="G61" s="50">
        <v>0</v>
      </c>
      <c r="H61" s="49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3" t="s">
        <v>62</v>
      </c>
      <c r="B62" s="53">
        <v>2022</v>
      </c>
      <c r="C62" s="39" t="s">
        <v>71</v>
      </c>
      <c r="D62" s="50">
        <v>0</v>
      </c>
      <c r="E62" s="50">
        <v>0</v>
      </c>
      <c r="F62" s="50">
        <v>0</v>
      </c>
      <c r="G62" s="50">
        <v>0</v>
      </c>
      <c r="H62" s="49">
        <f>D62+E62+F62+G62</f>
        <v>0</v>
      </c>
      <c r="I62" s="36"/>
      <c r="N62" s="40"/>
    </row>
    <row r="63" spans="1:18" x14ac:dyDescent="0.2">
      <c r="A63" s="53" t="s">
        <v>63</v>
      </c>
      <c r="B63" s="53">
        <v>2023</v>
      </c>
      <c r="C63" s="39" t="s">
        <v>69</v>
      </c>
      <c r="D63" s="50">
        <v>0</v>
      </c>
      <c r="E63" s="50">
        <v>0</v>
      </c>
      <c r="F63" s="50">
        <v>0</v>
      </c>
      <c r="G63" s="50">
        <v>0</v>
      </c>
      <c r="H63" s="49">
        <f>D63+E63+F63+G63</f>
        <v>0</v>
      </c>
      <c r="I63" s="36"/>
      <c r="N63" s="40"/>
    </row>
    <row r="64" spans="1:18" x14ac:dyDescent="0.2">
      <c r="A64" s="53" t="s">
        <v>72</v>
      </c>
      <c r="B64" s="53">
        <v>2024</v>
      </c>
      <c r="C64" s="39" t="s">
        <v>69</v>
      </c>
      <c r="D64" s="50">
        <v>0</v>
      </c>
      <c r="E64" s="50">
        <v>0</v>
      </c>
      <c r="F64" s="50">
        <v>0</v>
      </c>
      <c r="G64" s="50">
        <v>0</v>
      </c>
      <c r="H64" s="49">
        <f t="shared" si="10"/>
        <v>0</v>
      </c>
      <c r="I64" s="36"/>
      <c r="J64" s="36"/>
      <c r="K64" s="36"/>
      <c r="L64" s="36"/>
      <c r="N64" s="40"/>
    </row>
    <row r="65" spans="1:14" x14ac:dyDescent="0.2">
      <c r="A65" s="156" t="s">
        <v>51</v>
      </c>
      <c r="B65" s="157"/>
      <c r="C65" s="158"/>
      <c r="D65" s="58" t="e">
        <f>SUM(D59:D64)+D56</f>
        <v>#REF!</v>
      </c>
      <c r="E65" s="58" t="e">
        <f t="shared" ref="E65:G65" si="12">SUM(E59:E64)+E56</f>
        <v>#REF!</v>
      </c>
      <c r="F65" s="58">
        <f t="shared" si="12"/>
        <v>0</v>
      </c>
      <c r="G65" s="58" t="e">
        <f t="shared" si="12"/>
        <v>#REF!</v>
      </c>
      <c r="H65" s="58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37" t="s">
        <v>64</v>
      </c>
      <c r="B66" s="138"/>
      <c r="C66" s="139"/>
      <c r="D66" s="48" t="e">
        <f>ROUND(D65/1.2/1000,3)</f>
        <v>#REF!</v>
      </c>
      <c r="E66" s="48" t="e">
        <f t="shared" ref="E66:G66" si="13">ROUND(E65/1.2/1000,3)</f>
        <v>#REF!</v>
      </c>
      <c r="F66" s="48">
        <f t="shared" si="13"/>
        <v>0</v>
      </c>
      <c r="G66" s="48" t="e">
        <f t="shared" si="13"/>
        <v>#REF!</v>
      </c>
      <c r="H66" s="48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topLeftCell="C34" zoomScaleNormal="100" workbookViewId="0">
      <selection activeCell="W42" sqref="W42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22.28515625" style="81" customWidth="1"/>
    <col min="7" max="7" width="9.5703125" style="41" hidden="1" customWidth="1"/>
    <col min="8" max="8" width="38" style="41" hidden="1" customWidth="1"/>
    <col min="9" max="11" width="0" style="41" hidden="1" customWidth="1"/>
    <col min="12" max="12" width="13.85546875" style="41" hidden="1" customWidth="1"/>
    <col min="13" max="13" width="13.7109375" style="41" hidden="1" customWidth="1"/>
    <col min="14" max="14" width="13.5703125" style="41" hidden="1" customWidth="1"/>
    <col min="15" max="20" width="0" style="41" hidden="1" customWidth="1"/>
    <col min="21" max="21" width="10.85546875" style="41" bestFit="1" customWidth="1"/>
    <col min="22" max="16384" width="9.140625" style="41"/>
  </cols>
  <sheetData>
    <row r="1" spans="1:20" s="42" customFormat="1" ht="37.5" customHeight="1" x14ac:dyDescent="0.25">
      <c r="A1" s="201" t="s">
        <v>126</v>
      </c>
      <c r="B1" s="201"/>
      <c r="C1" s="201"/>
      <c r="D1" s="201"/>
      <c r="E1" s="201"/>
      <c r="F1" s="201"/>
      <c r="H1" s="197" t="s">
        <v>115</v>
      </c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</row>
    <row r="2" spans="1:20" s="44" customFormat="1" ht="13.5" customHeight="1" thickBot="1" x14ac:dyDescent="0.25">
      <c r="A2" s="43"/>
      <c r="B2" s="43"/>
      <c r="C2" s="43"/>
      <c r="D2" s="43"/>
      <c r="E2" s="43"/>
      <c r="F2" s="80"/>
      <c r="H2" s="100"/>
      <c r="I2" s="99">
        <v>2015</v>
      </c>
      <c r="J2" s="99">
        <v>2016</v>
      </c>
      <c r="K2" s="99">
        <v>2017</v>
      </c>
      <c r="L2" s="99">
        <v>2018</v>
      </c>
      <c r="M2" s="99">
        <v>2019</v>
      </c>
      <c r="N2" s="99">
        <v>2020</v>
      </c>
      <c r="O2" s="99">
        <v>2021</v>
      </c>
      <c r="P2" s="99">
        <v>2022</v>
      </c>
      <c r="Q2" s="99">
        <v>2023</v>
      </c>
      <c r="R2" s="99">
        <v>2024</v>
      </c>
      <c r="S2" s="99">
        <v>2025</v>
      </c>
      <c r="T2" s="99">
        <v>2026</v>
      </c>
    </row>
    <row r="3" spans="1:20" ht="45.75" customHeight="1" thickBot="1" x14ac:dyDescent="0.25">
      <c r="A3" s="82" t="s">
        <v>53</v>
      </c>
      <c r="B3" s="83" t="s">
        <v>54</v>
      </c>
      <c r="C3" s="83" t="s">
        <v>55</v>
      </c>
      <c r="D3" s="83" t="s">
        <v>84</v>
      </c>
      <c r="E3" s="83" t="s">
        <v>56</v>
      </c>
      <c r="F3" s="84" t="s">
        <v>85</v>
      </c>
      <c r="H3" s="98" t="s">
        <v>98</v>
      </c>
      <c r="I3" s="101">
        <v>1.143</v>
      </c>
      <c r="J3" s="101">
        <v>1.0629999999999999</v>
      </c>
      <c r="K3" s="101">
        <v>1.0369999999999999</v>
      </c>
      <c r="L3" s="101">
        <v>1.0489999999999999</v>
      </c>
      <c r="M3" s="101">
        <v>1.05</v>
      </c>
      <c r="N3" s="101">
        <v>1.044</v>
      </c>
      <c r="O3" s="101">
        <v>1.042</v>
      </c>
      <c r="P3" s="101">
        <v>1.0529999999999999</v>
      </c>
      <c r="Q3" s="101">
        <v>1.054</v>
      </c>
      <c r="R3" s="101">
        <v>1.054</v>
      </c>
      <c r="S3" s="101">
        <v>1.054</v>
      </c>
      <c r="T3" s="101">
        <v>1.054</v>
      </c>
    </row>
    <row r="4" spans="1:20" s="59" customFormat="1" ht="30.75" customHeight="1" thickBot="1" x14ac:dyDescent="0.3">
      <c r="A4" s="86">
        <v>1</v>
      </c>
      <c r="B4" s="87" t="s">
        <v>133</v>
      </c>
      <c r="C4" s="88" t="s">
        <v>100</v>
      </c>
      <c r="D4" s="89">
        <v>319.2</v>
      </c>
      <c r="E4" s="90">
        <v>2.6</v>
      </c>
      <c r="F4" s="91">
        <f>D4*E4</f>
        <v>829.92</v>
      </c>
      <c r="H4" s="98" t="s">
        <v>99</v>
      </c>
      <c r="I4" s="101">
        <v>1.143</v>
      </c>
      <c r="J4" s="101">
        <v>1.0629999999999999</v>
      </c>
      <c r="K4" s="101">
        <v>1.0369999999999999</v>
      </c>
      <c r="L4" s="101">
        <v>1.0489999999999999</v>
      </c>
      <c r="M4" s="101">
        <v>1.05</v>
      </c>
      <c r="N4" s="101">
        <v>1.044</v>
      </c>
      <c r="O4" s="101">
        <v>1.042</v>
      </c>
      <c r="P4" s="101">
        <v>1.0489999999999999</v>
      </c>
      <c r="Q4" s="101">
        <v>1.0489999999999999</v>
      </c>
      <c r="R4" s="101">
        <v>1.0489999999999999</v>
      </c>
      <c r="S4" s="101">
        <v>1.0469999999999999</v>
      </c>
      <c r="T4" s="101">
        <v>1.044</v>
      </c>
    </row>
    <row r="5" spans="1:20" s="59" customFormat="1" ht="30.75" customHeight="1" x14ac:dyDescent="0.25">
      <c r="A5" s="129" t="s">
        <v>97</v>
      </c>
      <c r="B5" s="130" t="s">
        <v>131</v>
      </c>
      <c r="C5" s="131" t="s">
        <v>132</v>
      </c>
      <c r="D5" s="132">
        <v>336.1</v>
      </c>
      <c r="E5" s="133">
        <v>0.2</v>
      </c>
      <c r="F5" s="134">
        <f>D5*E5</f>
        <v>67.220000000000013</v>
      </c>
      <c r="H5" s="102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s="59" customFormat="1" ht="30.75" customHeight="1" thickBot="1" x14ac:dyDescent="0.3">
      <c r="A6" s="68" t="s">
        <v>130</v>
      </c>
      <c r="B6" s="69" t="s">
        <v>111</v>
      </c>
      <c r="C6" s="70" t="s">
        <v>112</v>
      </c>
      <c r="D6" s="71">
        <v>68</v>
      </c>
      <c r="E6" s="105">
        <v>0.7</v>
      </c>
      <c r="F6" s="72">
        <f>D6*E6</f>
        <v>47.599999999999994</v>
      </c>
      <c r="H6" s="102"/>
      <c r="I6" s="103"/>
      <c r="J6" s="103"/>
      <c r="K6" s="103"/>
      <c r="L6" s="103"/>
      <c r="M6" s="103"/>
      <c r="N6" s="104"/>
      <c r="O6" s="104"/>
      <c r="P6" s="104"/>
      <c r="Q6" s="104"/>
      <c r="R6" s="104"/>
      <c r="S6" s="104"/>
      <c r="T6" s="104"/>
    </row>
    <row r="7" spans="1:20" s="45" customFormat="1" ht="13.5" customHeight="1" thickBot="1" x14ac:dyDescent="0.25">
      <c r="A7" s="195" t="s">
        <v>87</v>
      </c>
      <c r="B7" s="196"/>
      <c r="C7" s="196"/>
      <c r="D7" s="196"/>
      <c r="E7" s="196"/>
      <c r="F7" s="85">
        <f>SUM(F4:F6)</f>
        <v>944.74</v>
      </c>
    </row>
    <row r="8" spans="1:20" s="59" customFormat="1" x14ac:dyDescent="0.25">
      <c r="A8" s="166" t="s">
        <v>86</v>
      </c>
      <c r="B8" s="167"/>
      <c r="C8" s="167"/>
      <c r="D8" s="167"/>
      <c r="E8" s="167"/>
      <c r="F8" s="168"/>
    </row>
    <row r="9" spans="1:20" s="59" customFormat="1" ht="25.5" x14ac:dyDescent="0.25">
      <c r="A9" s="61"/>
      <c r="B9" s="60" t="s">
        <v>83</v>
      </c>
      <c r="C9" s="62" t="s">
        <v>82</v>
      </c>
      <c r="D9" s="63">
        <f>F7</f>
        <v>944.74</v>
      </c>
      <c r="E9" s="78">
        <v>0.09</v>
      </c>
      <c r="F9" s="64">
        <f>D9*E9</f>
        <v>85.026600000000002</v>
      </c>
    </row>
    <row r="10" spans="1:20" s="59" customFormat="1" x14ac:dyDescent="0.25">
      <c r="A10" s="61"/>
      <c r="B10" s="60" t="s">
        <v>94</v>
      </c>
      <c r="C10" s="62" t="s">
        <v>110</v>
      </c>
      <c r="D10" s="63">
        <f>F7</f>
        <v>944.74</v>
      </c>
      <c r="E10" s="78">
        <v>0</v>
      </c>
      <c r="F10" s="64">
        <f t="shared" ref="F10:F21" si="0">D10*E10</f>
        <v>0</v>
      </c>
    </row>
    <row r="11" spans="1:20" s="59" customFormat="1" ht="25.5" x14ac:dyDescent="0.25">
      <c r="A11" s="61"/>
      <c r="B11" s="60" t="s">
        <v>101</v>
      </c>
      <c r="C11" s="62" t="s">
        <v>110</v>
      </c>
      <c r="D11" s="63">
        <f>F7</f>
        <v>944.74</v>
      </c>
      <c r="E11" s="78">
        <v>0</v>
      </c>
      <c r="F11" s="64">
        <f t="shared" si="0"/>
        <v>0</v>
      </c>
    </row>
    <row r="12" spans="1:20" s="59" customFormat="1" x14ac:dyDescent="0.25">
      <c r="A12" s="61"/>
      <c r="B12" s="60" t="s">
        <v>95</v>
      </c>
      <c r="C12" s="62" t="s">
        <v>110</v>
      </c>
      <c r="D12" s="63">
        <f>F7</f>
        <v>944.74</v>
      </c>
      <c r="E12" s="78">
        <v>7.4999999999999997E-2</v>
      </c>
      <c r="F12" s="64">
        <f t="shared" si="0"/>
        <v>70.855499999999992</v>
      </c>
    </row>
    <row r="13" spans="1:20" s="59" customFormat="1" x14ac:dyDescent="0.25">
      <c r="A13" s="61"/>
      <c r="B13" s="60" t="s">
        <v>57</v>
      </c>
      <c r="C13" s="62" t="s">
        <v>110</v>
      </c>
      <c r="D13" s="63">
        <f>F7</f>
        <v>944.74</v>
      </c>
      <c r="E13" s="78">
        <v>2.5999999999999999E-2</v>
      </c>
      <c r="F13" s="64">
        <f t="shared" si="0"/>
        <v>24.56324</v>
      </c>
    </row>
    <row r="14" spans="1:20" s="59" customFormat="1" x14ac:dyDescent="0.25">
      <c r="A14" s="61"/>
      <c r="B14" s="60" t="s">
        <v>102</v>
      </c>
      <c r="C14" s="62" t="s">
        <v>110</v>
      </c>
      <c r="D14" s="63">
        <f>F7</f>
        <v>944.74</v>
      </c>
      <c r="E14" s="78">
        <v>0</v>
      </c>
      <c r="F14" s="64">
        <f t="shared" si="0"/>
        <v>0</v>
      </c>
    </row>
    <row r="15" spans="1:20" s="59" customFormat="1" x14ac:dyDescent="0.25">
      <c r="A15" s="92"/>
      <c r="B15" s="93" t="s">
        <v>58</v>
      </c>
      <c r="C15" s="94" t="s">
        <v>110</v>
      </c>
      <c r="D15" s="95">
        <f>F7</f>
        <v>944.74</v>
      </c>
      <c r="E15" s="96">
        <v>0.03</v>
      </c>
      <c r="F15" s="97">
        <f t="shared" si="0"/>
        <v>28.342199999999998</v>
      </c>
    </row>
    <row r="16" spans="1:20" s="59" customFormat="1" x14ac:dyDescent="0.25">
      <c r="A16" s="92"/>
      <c r="B16" s="93" t="s">
        <v>104</v>
      </c>
      <c r="C16" s="94" t="s">
        <v>109</v>
      </c>
      <c r="D16" s="95">
        <f>F7</f>
        <v>944.74</v>
      </c>
      <c r="E16" s="96">
        <v>0</v>
      </c>
      <c r="F16" s="97">
        <f t="shared" si="0"/>
        <v>0</v>
      </c>
    </row>
    <row r="17" spans="1:6" s="59" customFormat="1" x14ac:dyDescent="0.25">
      <c r="A17" s="92"/>
      <c r="B17" s="93" t="s">
        <v>105</v>
      </c>
      <c r="C17" s="94" t="s">
        <v>109</v>
      </c>
      <c r="D17" s="95">
        <f>F7</f>
        <v>944.74</v>
      </c>
      <c r="E17" s="96">
        <v>0</v>
      </c>
      <c r="F17" s="97">
        <f t="shared" ref="F17" si="1">D17*E17</f>
        <v>0</v>
      </c>
    </row>
    <row r="18" spans="1:6" s="59" customFormat="1" x14ac:dyDescent="0.25">
      <c r="A18" s="92"/>
      <c r="B18" s="93" t="s">
        <v>106</v>
      </c>
      <c r="C18" s="94" t="s">
        <v>109</v>
      </c>
      <c r="D18" s="95">
        <f>F7</f>
        <v>944.74</v>
      </c>
      <c r="E18" s="96">
        <v>0</v>
      </c>
      <c r="F18" s="97">
        <f t="shared" ref="F18" si="2">D18*E18</f>
        <v>0</v>
      </c>
    </row>
    <row r="19" spans="1:6" s="59" customFormat="1" x14ac:dyDescent="0.25">
      <c r="A19" s="92"/>
      <c r="B19" s="93" t="s">
        <v>107</v>
      </c>
      <c r="C19" s="94" t="s">
        <v>109</v>
      </c>
      <c r="D19" s="95">
        <f>F7</f>
        <v>944.74</v>
      </c>
      <c r="E19" s="96">
        <v>0</v>
      </c>
      <c r="F19" s="97">
        <f t="shared" ref="F19" si="3">D19*E19</f>
        <v>0</v>
      </c>
    </row>
    <row r="20" spans="1:6" s="59" customFormat="1" x14ac:dyDescent="0.25">
      <c r="A20" s="92"/>
      <c r="B20" s="93" t="s">
        <v>108</v>
      </c>
      <c r="C20" s="94" t="s">
        <v>109</v>
      </c>
      <c r="D20" s="95">
        <f>F7</f>
        <v>944.74</v>
      </c>
      <c r="E20" s="96">
        <v>0</v>
      </c>
      <c r="F20" s="97">
        <f t="shared" ref="F20" si="4">D20*E20</f>
        <v>0</v>
      </c>
    </row>
    <row r="21" spans="1:6" s="59" customFormat="1" ht="39" thickBot="1" x14ac:dyDescent="0.3">
      <c r="A21" s="68"/>
      <c r="B21" s="69" t="s">
        <v>103</v>
      </c>
      <c r="C21" s="70" t="s">
        <v>109</v>
      </c>
      <c r="D21" s="71">
        <f>F7</f>
        <v>944.74</v>
      </c>
      <c r="E21" s="79">
        <v>0</v>
      </c>
      <c r="F21" s="72">
        <f t="shared" si="0"/>
        <v>0</v>
      </c>
    </row>
    <row r="22" spans="1:6" s="45" customFormat="1" ht="13.5" customHeight="1" thickBot="1" x14ac:dyDescent="0.25">
      <c r="A22" s="169" t="s">
        <v>87</v>
      </c>
      <c r="B22" s="170"/>
      <c r="C22" s="170"/>
      <c r="D22" s="170"/>
      <c r="E22" s="170"/>
      <c r="F22" s="73">
        <f>SUM(F9:F21,F7)</f>
        <v>1153.52754</v>
      </c>
    </row>
    <row r="23" spans="1:6" s="45" customFormat="1" ht="13.5" customHeight="1" thickBot="1" x14ac:dyDescent="0.25">
      <c r="A23" s="202" t="s">
        <v>93</v>
      </c>
      <c r="B23" s="203"/>
      <c r="C23" s="203"/>
      <c r="D23" s="203"/>
      <c r="E23" s="203"/>
      <c r="F23" s="204"/>
    </row>
    <row r="24" spans="1:6" s="45" customFormat="1" ht="13.5" customHeight="1" x14ac:dyDescent="0.2">
      <c r="A24" s="205" t="s">
        <v>88</v>
      </c>
      <c r="B24" s="206"/>
      <c r="C24" s="206"/>
      <c r="D24" s="206"/>
      <c r="E24" s="76">
        <v>0.8</v>
      </c>
      <c r="F24" s="67">
        <f>F22*E24</f>
        <v>922.82203200000004</v>
      </c>
    </row>
    <row r="25" spans="1:6" s="45" customFormat="1" ht="13.5" customHeight="1" x14ac:dyDescent="0.2">
      <c r="A25" s="207" t="s">
        <v>89</v>
      </c>
      <c r="B25" s="208"/>
      <c r="C25" s="208"/>
      <c r="D25" s="208"/>
      <c r="E25" s="77">
        <v>0.04</v>
      </c>
      <c r="F25" s="65">
        <f>F22*E25</f>
        <v>46.141101600000006</v>
      </c>
    </row>
    <row r="26" spans="1:6" s="45" customFormat="1" ht="13.5" customHeight="1" x14ac:dyDescent="0.2">
      <c r="A26" s="207" t="s">
        <v>90</v>
      </c>
      <c r="B26" s="208"/>
      <c r="C26" s="208"/>
      <c r="D26" s="208"/>
      <c r="E26" s="77">
        <v>0</v>
      </c>
      <c r="F26" s="65">
        <f>F22*E26</f>
        <v>0</v>
      </c>
    </row>
    <row r="27" spans="1:6" s="45" customFormat="1" ht="13.5" customHeight="1" thickBot="1" x14ac:dyDescent="0.25">
      <c r="A27" s="207" t="s">
        <v>96</v>
      </c>
      <c r="B27" s="208"/>
      <c r="C27" s="208"/>
      <c r="D27" s="208"/>
      <c r="E27" s="77">
        <v>0.16</v>
      </c>
      <c r="F27" s="65">
        <f>F22*E27</f>
        <v>184.56440640000002</v>
      </c>
    </row>
    <row r="28" spans="1:6" s="45" customFormat="1" ht="13.5" customHeight="1" thickBot="1" x14ac:dyDescent="0.25">
      <c r="A28" s="180" t="s">
        <v>91</v>
      </c>
      <c r="B28" s="181"/>
      <c r="C28" s="181"/>
      <c r="D28" s="181"/>
      <c r="E28" s="181"/>
      <c r="F28" s="182"/>
    </row>
    <row r="29" spans="1:6" s="45" customFormat="1" ht="13.5" customHeight="1" x14ac:dyDescent="0.2">
      <c r="A29" s="209" t="s">
        <v>88</v>
      </c>
      <c r="B29" s="210"/>
      <c r="C29" s="210"/>
      <c r="D29" s="211"/>
      <c r="E29" s="74">
        <v>5.83</v>
      </c>
      <c r="F29" s="108">
        <f>F24*E29</f>
        <v>5380.0524465600001</v>
      </c>
    </row>
    <row r="30" spans="1:6" s="45" customFormat="1" ht="13.5" customHeight="1" x14ac:dyDescent="0.2">
      <c r="A30" s="183" t="s">
        <v>89</v>
      </c>
      <c r="B30" s="184"/>
      <c r="C30" s="184"/>
      <c r="D30" s="185"/>
      <c r="E30" s="66">
        <v>4.58</v>
      </c>
      <c r="F30" s="109">
        <f>F25*E30</f>
        <v>211.32624532800003</v>
      </c>
    </row>
    <row r="31" spans="1:6" s="45" customFormat="1" ht="13.5" customHeight="1" x14ac:dyDescent="0.2">
      <c r="A31" s="183" t="s">
        <v>90</v>
      </c>
      <c r="B31" s="184"/>
      <c r="C31" s="184"/>
      <c r="D31" s="185"/>
      <c r="E31" s="66">
        <v>5.83</v>
      </c>
      <c r="F31" s="109">
        <f>F26*E31</f>
        <v>0</v>
      </c>
    </row>
    <row r="32" spans="1:6" s="45" customFormat="1" ht="13.5" customHeight="1" thickBot="1" x14ac:dyDescent="0.25">
      <c r="A32" s="171" t="s">
        <v>116</v>
      </c>
      <c r="B32" s="172"/>
      <c r="C32" s="172"/>
      <c r="D32" s="173"/>
      <c r="E32" s="110">
        <v>9.0299999999999994</v>
      </c>
      <c r="F32" s="111">
        <f>F27*E32</f>
        <v>1666.616589792</v>
      </c>
    </row>
    <row r="33" spans="1:7" s="45" customFormat="1" ht="13.5" customHeight="1" thickBot="1" x14ac:dyDescent="0.25">
      <c r="A33" s="192" t="s">
        <v>92</v>
      </c>
      <c r="B33" s="193"/>
      <c r="C33" s="193"/>
      <c r="D33" s="193"/>
      <c r="E33" s="194"/>
      <c r="F33" s="112">
        <f>SUM(F29:F32)</f>
        <v>7257.9952816800005</v>
      </c>
    </row>
    <row r="34" spans="1:7" s="75" customFormat="1" ht="13.5" customHeight="1" x14ac:dyDescent="0.2">
      <c r="A34" s="86"/>
      <c r="B34" s="87" t="s">
        <v>117</v>
      </c>
      <c r="C34" s="88" t="str">
        <f>C10</f>
        <v>п. 2.7</v>
      </c>
      <c r="D34" s="113" t="s">
        <v>119</v>
      </c>
      <c r="E34" s="114">
        <v>7.4999999999999997E-2</v>
      </c>
      <c r="F34" s="91">
        <f>F33*E34</f>
        <v>544.34964612600004</v>
      </c>
    </row>
    <row r="35" spans="1:7" s="45" customFormat="1" ht="42" customHeight="1" thickBot="1" x14ac:dyDescent="0.25">
      <c r="A35" s="68"/>
      <c r="B35" s="69" t="s">
        <v>120</v>
      </c>
      <c r="C35" s="70" t="s">
        <v>121</v>
      </c>
      <c r="D35" s="115" t="s">
        <v>122</v>
      </c>
      <c r="E35" s="79">
        <v>1.2E-2</v>
      </c>
      <c r="F35" s="72">
        <f>F33*E35</f>
        <v>87.095943380160008</v>
      </c>
    </row>
    <row r="36" spans="1:7" s="45" customFormat="1" ht="27" customHeight="1" thickBot="1" x14ac:dyDescent="0.25">
      <c r="A36" s="180" t="s">
        <v>123</v>
      </c>
      <c r="B36" s="181"/>
      <c r="C36" s="181"/>
      <c r="D36" s="181"/>
      <c r="E36" s="181"/>
      <c r="F36" s="182"/>
    </row>
    <row r="37" spans="1:7" s="45" customFormat="1" ht="27" customHeight="1" x14ac:dyDescent="0.2">
      <c r="A37" s="209" t="s">
        <v>88</v>
      </c>
      <c r="B37" s="210"/>
      <c r="C37" s="210"/>
      <c r="D37" s="211"/>
      <c r="E37" s="76">
        <f>1.05*1.044</f>
        <v>1.0962000000000001</v>
      </c>
      <c r="F37" s="67">
        <f>F29*E37</f>
        <v>5897.6134919190727</v>
      </c>
    </row>
    <row r="38" spans="1:7" s="45" customFormat="1" ht="13.5" customHeight="1" x14ac:dyDescent="0.2">
      <c r="A38" s="183" t="s">
        <v>89</v>
      </c>
      <c r="B38" s="184"/>
      <c r="C38" s="184"/>
      <c r="D38" s="185"/>
      <c r="E38" s="77">
        <f>1.05*1.044</f>
        <v>1.0962000000000001</v>
      </c>
      <c r="F38" s="65">
        <f>F30*E38</f>
        <v>231.65583012855365</v>
      </c>
    </row>
    <row r="39" spans="1:7" s="45" customFormat="1" ht="13.5" customHeight="1" x14ac:dyDescent="0.2">
      <c r="A39" s="183" t="s">
        <v>90</v>
      </c>
      <c r="B39" s="184"/>
      <c r="C39" s="184"/>
      <c r="D39" s="185"/>
      <c r="E39" s="77">
        <f t="shared" ref="E39:E40" si="5">1.05*1.044</f>
        <v>1.0962000000000001</v>
      </c>
      <c r="F39" s="65">
        <f>F31*E39</f>
        <v>0</v>
      </c>
      <c r="G39" s="212" t="s">
        <v>113</v>
      </c>
    </row>
    <row r="40" spans="1:7" s="45" customFormat="1" ht="13.5" customHeight="1" x14ac:dyDescent="0.2">
      <c r="A40" s="183" t="s">
        <v>96</v>
      </c>
      <c r="B40" s="184"/>
      <c r="C40" s="184"/>
      <c r="D40" s="185"/>
      <c r="E40" s="77">
        <f t="shared" si="5"/>
        <v>1.0962000000000001</v>
      </c>
      <c r="F40" s="65">
        <f>(F32-F34)*E40</f>
        <v>1230.229023646669</v>
      </c>
      <c r="G40" s="212"/>
    </row>
    <row r="41" spans="1:7" s="45" customFormat="1" ht="13.5" customHeight="1" thickBot="1" x14ac:dyDescent="0.25">
      <c r="A41" s="198" t="s">
        <v>4</v>
      </c>
      <c r="B41" s="199"/>
      <c r="C41" s="199"/>
      <c r="D41" s="200"/>
      <c r="E41" s="116">
        <v>1.05</v>
      </c>
      <c r="F41" s="117">
        <f>F34*E41</f>
        <v>571.56712843230002</v>
      </c>
      <c r="G41" s="212"/>
    </row>
    <row r="42" spans="1:7" s="45" customFormat="1" ht="13.5" customHeight="1" thickBot="1" x14ac:dyDescent="0.25">
      <c r="A42" s="186" t="s">
        <v>124</v>
      </c>
      <c r="B42" s="187"/>
      <c r="C42" s="187"/>
      <c r="D42" s="187"/>
      <c r="E42" s="188"/>
      <c r="F42" s="118">
        <f>SUM(F37:F41)</f>
        <v>7931.0654741265953</v>
      </c>
      <c r="G42" s="212"/>
    </row>
    <row r="43" spans="1:7" s="45" customFormat="1" ht="26.25" customHeight="1" thickBot="1" x14ac:dyDescent="0.25">
      <c r="A43" s="189" t="s">
        <v>78</v>
      </c>
      <c r="B43" s="190"/>
      <c r="C43" s="190"/>
      <c r="D43" s="190"/>
      <c r="E43" s="191"/>
      <c r="F43" s="119">
        <f>F42*0.2</f>
        <v>1586.2130948253191</v>
      </c>
      <c r="G43" s="106" t="s">
        <v>114</v>
      </c>
    </row>
    <row r="44" spans="1:7" s="45" customFormat="1" ht="13.5" customHeight="1" thickBot="1" x14ac:dyDescent="0.25">
      <c r="A44" s="174" t="s">
        <v>125</v>
      </c>
      <c r="B44" s="175"/>
      <c r="C44" s="175"/>
      <c r="D44" s="175"/>
      <c r="E44" s="176"/>
      <c r="F44" s="120">
        <f>SUM(F42:F43)</f>
        <v>9517.2785689519151</v>
      </c>
    </row>
    <row r="45" spans="1:7" s="46" customFormat="1" ht="13.5" customHeight="1" x14ac:dyDescent="0.2">
      <c r="A45" s="86"/>
      <c r="B45" s="87" t="s">
        <v>117</v>
      </c>
      <c r="C45" s="88" t="s">
        <v>118</v>
      </c>
      <c r="D45" s="113" t="s">
        <v>119</v>
      </c>
      <c r="E45" s="114">
        <v>7.4999999999999997E-2</v>
      </c>
      <c r="F45" s="91">
        <f>F44*E45</f>
        <v>713.79589267139363</v>
      </c>
      <c r="G45" s="45"/>
    </row>
    <row r="46" spans="1:7" s="46" customFormat="1" ht="45" customHeight="1" thickBot="1" x14ac:dyDescent="0.25">
      <c r="A46" s="68"/>
      <c r="B46" s="69" t="s">
        <v>120</v>
      </c>
      <c r="C46" s="70" t="s">
        <v>121</v>
      </c>
      <c r="D46" s="115" t="s">
        <v>122</v>
      </c>
      <c r="E46" s="79">
        <v>1.2E-2</v>
      </c>
      <c r="F46" s="72">
        <f>F44*E46</f>
        <v>114.20734282742298</v>
      </c>
      <c r="G46" s="45"/>
    </row>
    <row r="47" spans="1:7" s="107" customFormat="1" ht="15" customHeight="1" thickBot="1" x14ac:dyDescent="0.25">
      <c r="A47" s="177" t="s">
        <v>128</v>
      </c>
      <c r="B47" s="178"/>
      <c r="C47" s="178"/>
      <c r="D47" s="178"/>
      <c r="E47" s="179"/>
      <c r="F47" s="127">
        <f>F44-F46</f>
        <v>9403.0712261244917</v>
      </c>
    </row>
    <row r="48" spans="1:7" s="107" customFormat="1" ht="16.5" thickBot="1" x14ac:dyDescent="0.25">
      <c r="A48" s="177" t="s">
        <v>129</v>
      </c>
      <c r="B48" s="178"/>
      <c r="C48" s="178"/>
      <c r="D48" s="178"/>
      <c r="E48" s="179"/>
      <c r="F48" s="127">
        <f>F47/1.2</f>
        <v>7835.8926884370767</v>
      </c>
    </row>
    <row r="49" spans="1:21" s="107" customFormat="1" ht="16.5" thickBot="1" x14ac:dyDescent="0.25">
      <c r="A49" s="174" t="s">
        <v>134</v>
      </c>
      <c r="B49" s="175"/>
      <c r="C49" s="175"/>
      <c r="D49" s="175"/>
      <c r="E49" s="176"/>
      <c r="F49" s="128">
        <f>F48*1000</f>
        <v>7835892.6884370763</v>
      </c>
      <c r="U49" s="213"/>
    </row>
    <row r="50" spans="1:21" s="107" customFormat="1" ht="15.75" x14ac:dyDescent="0.2">
      <c r="A50" s="122"/>
      <c r="B50" s="122"/>
      <c r="C50" s="122"/>
      <c r="D50" s="122"/>
      <c r="E50" s="122"/>
      <c r="F50" s="123"/>
    </row>
    <row r="51" spans="1:21" s="107" customFormat="1" ht="15.75" x14ac:dyDescent="0.25">
      <c r="A51" s="124" t="s">
        <v>127</v>
      </c>
      <c r="B51" s="125"/>
      <c r="C51" s="125"/>
      <c r="D51" s="125"/>
      <c r="E51" s="126"/>
      <c r="F51" s="126"/>
    </row>
    <row r="52" spans="1:21" s="47" customFormat="1" ht="13.5" customHeight="1" x14ac:dyDescent="0.25">
      <c r="A52" s="107"/>
      <c r="B52" s="121"/>
      <c r="C52" s="121"/>
      <c r="D52" s="121"/>
      <c r="E52" s="121"/>
      <c r="F52" s="81"/>
    </row>
    <row r="53" spans="1:21" s="47" customFormat="1" ht="13.5" customHeight="1" x14ac:dyDescent="0.2">
      <c r="A53" s="107"/>
      <c r="B53" s="107"/>
      <c r="C53" s="107"/>
      <c r="D53" s="107"/>
      <c r="E53" s="107"/>
      <c r="F53" s="81"/>
    </row>
    <row r="54" spans="1:21" x14ac:dyDescent="0.2">
      <c r="A54" s="107"/>
      <c r="B54" s="107"/>
      <c r="C54" s="107"/>
      <c r="D54" s="107"/>
      <c r="E54" s="107"/>
    </row>
    <row r="55" spans="1:21" x14ac:dyDescent="0.2">
      <c r="A55" s="107"/>
      <c r="B55" s="107"/>
      <c r="C55" s="107"/>
      <c r="D55" s="107"/>
      <c r="E55" s="107"/>
    </row>
    <row r="56" spans="1:21" x14ac:dyDescent="0.2">
      <c r="A56" s="107"/>
      <c r="B56" s="107"/>
      <c r="C56" s="107"/>
      <c r="D56" s="107"/>
      <c r="E56" s="107"/>
    </row>
    <row r="57" spans="1:21" x14ac:dyDescent="0.2">
      <c r="A57" s="107"/>
      <c r="B57" s="107"/>
      <c r="C57" s="107"/>
      <c r="D57" s="107"/>
      <c r="E57" s="107"/>
    </row>
  </sheetData>
  <mergeCells count="29">
    <mergeCell ref="A7:E7"/>
    <mergeCell ref="H1:T1"/>
    <mergeCell ref="A41:D41"/>
    <mergeCell ref="A1:F1"/>
    <mergeCell ref="A23:F23"/>
    <mergeCell ref="A24:D24"/>
    <mergeCell ref="A28:F28"/>
    <mergeCell ref="A25:D25"/>
    <mergeCell ref="A26:D26"/>
    <mergeCell ref="A27:D27"/>
    <mergeCell ref="A29:D29"/>
    <mergeCell ref="A30:D30"/>
    <mergeCell ref="A31:D31"/>
    <mergeCell ref="A37:D37"/>
    <mergeCell ref="G39:G42"/>
    <mergeCell ref="A8:F8"/>
    <mergeCell ref="A22:E22"/>
    <mergeCell ref="A32:D32"/>
    <mergeCell ref="A49:E49"/>
    <mergeCell ref="A47:E47"/>
    <mergeCell ref="A48:E48"/>
    <mergeCell ref="A44:E44"/>
    <mergeCell ref="A36:F36"/>
    <mergeCell ref="A38:D38"/>
    <mergeCell ref="A42:E42"/>
    <mergeCell ref="A43:E43"/>
    <mergeCell ref="A39:D39"/>
    <mergeCell ref="A40:D40"/>
    <mergeCell ref="A33:E33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2020-07-17T01:17:23Z</cp:lastPrinted>
  <dcterms:created xsi:type="dcterms:W3CDTF">2016-12-11T23:43:31Z</dcterms:created>
  <dcterms:modified xsi:type="dcterms:W3CDTF">2020-08-17T22:50:45Z</dcterms:modified>
</cp:coreProperties>
</file>