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!!инвест\90126\Приложение 5 Сводный сметный расчет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МРСК!$A$1:$G$56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F4" i="2" l="1"/>
  <c r="E38" i="2" l="1"/>
  <c r="E37" i="2"/>
  <c r="E36" i="2"/>
  <c r="E35" i="2"/>
  <c r="C32" i="2"/>
  <c r="F5" i="2"/>
  <c r="D19" i="2" l="1"/>
  <c r="F19" i="2" s="1"/>
  <c r="D18" i="2"/>
  <c r="F18" i="2" s="1"/>
  <c r="D17" i="2"/>
  <c r="F17" i="2" s="1"/>
  <c r="D16" i="2"/>
  <c r="F16" i="2" s="1"/>
  <c r="D15" i="2"/>
  <c r="F15" i="2" s="1"/>
  <c r="D14" i="2"/>
  <c r="F14" i="2" s="1"/>
  <c r="D13" i="2"/>
  <c r="F13" i="2" s="1"/>
  <c r="D12" i="2"/>
  <c r="F12" i="2" s="1"/>
  <c r="D11" i="2"/>
  <c r="F11" i="2" s="1"/>
  <c r="D10" i="2"/>
  <c r="F10" i="2" s="1"/>
  <c r="D9" i="2"/>
  <c r="F9" i="2" s="1"/>
  <c r="D8" i="2"/>
  <c r="F8" i="2" s="1"/>
  <c r="D7" i="2"/>
  <c r="F7" i="2" s="1"/>
  <c r="E32" i="1"/>
  <c r="F20" i="2" l="1"/>
  <c r="H64" i="1"/>
  <c r="H62" i="1"/>
  <c r="H61" i="1"/>
  <c r="H59" i="1"/>
  <c r="F25" i="2" l="1"/>
  <c r="F30" i="2" s="1"/>
  <c r="F23" i="2"/>
  <c r="F28" i="2" s="1"/>
  <c r="F24" i="2"/>
  <c r="F29" i="2" s="1"/>
  <c r="F22" i="2"/>
  <c r="F27" i="2" s="1"/>
  <c r="E30" i="1"/>
  <c r="F37" i="2" l="1"/>
  <c r="F36" i="2"/>
  <c r="F35" i="2"/>
  <c r="F31" i="2"/>
  <c r="D39" i="1"/>
  <c r="E15" i="1"/>
  <c r="E50" i="1"/>
  <c r="H50" i="1" s="1"/>
  <c r="G36" i="1"/>
  <c r="G37" i="1" s="1"/>
  <c r="F33" i="2" l="1"/>
  <c r="F32" i="2"/>
  <c r="E31" i="1"/>
  <c r="E53" i="1" s="1"/>
  <c r="F39" i="2" l="1"/>
  <c r="F38" i="2"/>
  <c r="G44" i="1"/>
  <c r="F44" i="1"/>
  <c r="E44" i="1"/>
  <c r="D44" i="1"/>
  <c r="G33" i="1"/>
  <c r="G25" i="1"/>
  <c r="G28" i="1" s="1"/>
  <c r="H24" i="1"/>
  <c r="H22" i="1"/>
  <c r="H20" i="1"/>
  <c r="H18" i="1"/>
  <c r="F40" i="2" l="1"/>
  <c r="H44" i="1"/>
  <c r="H32" i="1"/>
  <c r="G34" i="1"/>
  <c r="F41" i="2" l="1"/>
  <c r="F15" i="1"/>
  <c r="F42" i="2" l="1"/>
  <c r="F16" i="1"/>
  <c r="F25" i="1" s="1"/>
  <c r="F28" i="1" s="1"/>
  <c r="F34" i="1" s="1"/>
  <c r="F41" i="1" s="1"/>
  <c r="F43" i="2" l="1"/>
  <c r="F44" i="2"/>
  <c r="F45" i="2" s="1"/>
  <c r="F46" i="2" s="1"/>
  <c r="F47" i="2" s="1"/>
  <c r="F46" i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<sst xmlns="http://schemas.openxmlformats.org/spreadsheetml/2006/main" count="160" uniqueCount="129">
  <si>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</si>
  <si>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</si>
  <si>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</si>
  <si>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</si>
  <si>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</si>
  <si>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</si>
  <si>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</si>
  <si>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</si>
  <si>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</si>
  <si>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</si>
  <si>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</si>
  <si>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</si>
  <si>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</si>
  <si>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</si>
  <si>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</si>
  <si>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</si>
  <si>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</si>
  <si>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</si>
  <si>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</si>
  <si>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</si>
  <si>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</si>
  <si>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</si>
  <si>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</si>
  <si>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</si>
  <si>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</si>
  <si>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</si>
  <si>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</si>
  <si>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</si>
  <si>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</si>
  <si>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</si>
  <si>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</si>
  <si>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</si>
  <si>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</si>
  <si>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</si>
  <si>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</si>
  <si>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</si>
  <si>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</si>
  <si>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</si>
  <si>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</si>
  <si>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</si>
  <si>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</si>
  <si>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</si>
  <si>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</si>
  <si>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</si>
  <si>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</si>
  <si>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</si>
  <si>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</si>
  <si>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</si>
  <si>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</si>
  <si>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</si>
  <si>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</si>
  <si>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</si>
  <si>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</si>
  <si>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</si>
  <si>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</si>
  <si>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</si>
  <si>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</si>
  <si>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</si>
  <si>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</si>
  <si>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</si>
  <si>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</si>
  <si>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</si>
  <si>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</si>
  <si>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</si>
  <si>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</si>
  <si>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</si>
  <si>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</si>
  <si>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</si>
  <si>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</si>
  <si>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</si>
  <si>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</si>
  <si>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</si>
  <si>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</si>
  <si>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</si>
  <si>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</si>
  <si>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</si>
  <si>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</si>
  <si>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</si>
  <si>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</si>
  <si>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</si>
  <si>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</si>
  <si>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</si>
  <si>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</si>
  <si>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</si>
  <si>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</si>
  <si>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</si>
  <si>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</si>
  <si>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</si>
  <si>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</si>
  <si>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</si>
  <si>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</si>
  <si>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</si>
  <si>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</si>
  <si>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Составляющие стоимости строительства (согласно прил.5):</t>
  </si>
  <si>
    <t>1,5% - благоустройство;</t>
  </si>
  <si>
    <t>7,5 - 9% - проектно-изыскательские работы и авторский надзор;</t>
  </si>
  <si>
    <t>Прочие затраты (без ПИР)</t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</si>
  <si>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>"Индекс-дефлятор инвестиций" (базовый) для ТПиР, новое строительство (в том числе: СМР, ПНР), НИР и опытно-конструкторские работы</t>
    </r>
  </si>
  <si>
    <r>
      <rPr>
        <sz val="9"/>
        <color theme="1"/>
        <rFont val="Calibri"/>
        <family val="2"/>
        <charset val="204"/>
      </rPr>
      <t>→</t>
    </r>
    <r>
      <rPr>
        <sz val="9"/>
        <color theme="1"/>
        <rFont val="Calibri"/>
        <family val="2"/>
        <charset val="204"/>
        <scheme val="minor"/>
      </rPr>
      <t xml:space="preserve">"Индекс инвестиции (ИПЦ)" (базовый) для </t>
    </r>
    <r>
      <rPr>
        <b/>
        <i/>
        <sz val="9"/>
        <color theme="1"/>
        <rFont val="Calibri"/>
        <family val="2"/>
        <charset val="204"/>
        <scheme val="minor"/>
      </rPr>
      <t>ПИР (в части нового строительства) и НИОКР</t>
    </r>
  </si>
  <si>
    <t>табл. 2</t>
  </si>
  <si>
    <t>2,5-3,3% - временные здания и сооружения (при реконструкции и расширении применяется коэффициент 0,8);</t>
  </si>
  <si>
    <t>5,0-8,0% - прочие работы и затраты;</t>
  </si>
  <si>
    <t>К=1,018 - Строительство ВЛ вблизи объектов, находящихся под высоким напряжением, в том числе в охранной зоне действующей воздушной линии электропередачи</t>
  </si>
  <si>
    <t>К=1,043 - Строительство ВЛ в горных условиях</t>
  </si>
  <si>
    <t>К=1,013 - Строительство ВЛ в условиях городской и промышленной застройки</t>
  </si>
  <si>
    <t>К=1,053 - Строительство ВЛ на болотистых трассах</t>
  </si>
  <si>
    <t>К=1,028 - Строительство ВЛ в распутицу, в пойме рек</t>
  </si>
  <si>
    <t>К=1,012 - Строительство ВЛ в скальных грунтах</t>
  </si>
  <si>
    <t>табл. 4</t>
  </si>
  <si>
    <t>п. 2.7</t>
  </si>
  <si>
    <t>Прочие затраты</t>
  </si>
  <si>
    <t>в т.ч. проектно-изыскательские работы</t>
  </si>
  <si>
    <t>п.3.3</t>
  </si>
  <si>
    <t>7,5 %</t>
  </si>
  <si>
    <t>в т.ч.содержание службы заказчика</t>
  </si>
  <si>
    <t>ДПКП-ИСМ-4.1-01.07-11-04</t>
  </si>
  <si>
    <t>1,2 %</t>
  </si>
  <si>
    <t xml:space="preserve">Параметры индексов-дефляторов  (Приложение 1.1 к Единым сценарным условиям Группы РусГидро на 2019-2044гг для формирования инвестиционных программ на 2019-2044 годы (Письмо ПАО РусГидро от 12.12.18 №7285.35):                                                                                                                          </t>
  </si>
  <si>
    <t>ВЛ 6 кВ одноцепная, провод СИП, 50 мм2, ж/б опоры, 1 км</t>
  </si>
  <si>
    <t>Итого с учётом индексов-дефляторов  на 2020 г. :</t>
  </si>
  <si>
    <t>реализация в 2020 г.</t>
  </si>
  <si>
    <t xml:space="preserve">Итого в прогнозных ценах 2020 года </t>
  </si>
  <si>
    <t>реализация в 2019 г.</t>
  </si>
  <si>
    <t>ВСЕГО по расчету в прогнозных ценах 2020 года с НДС</t>
  </si>
  <si>
    <t xml:space="preserve">Объект: Строительство ВЛ 6 кВ отпайкой от существующей ЛЭП 6 кВ фидер 6 кВ № 13 ПС 35/6 кВ Надеждинская для технологического присоединения заявителя ООО Глобал ДВ Логистикс, протяженностью 0,3 км 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</si>
  <si>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</si>
  <si>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</si>
  <si>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млн. руб. </t>
  </si>
  <si>
    <t xml:space="preserve">*- в том числе оплата компенсационной стоимости за снос зеленых насаждений и прочих разрешительных документов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</si>
</sst>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7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</font>
    <font>
      <b/>
      <i/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04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6" fillId="2" borderId="0" xfId="562" applyFont="1" applyFill="1"/>
    <xf numFmtId="0" fontId="58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59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0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62" fillId="0" borderId="2" xfId="475" applyFont="1" applyBorder="1" applyAlignment="1">
      <alignment horizontal="left" vertical="center" wrapText="1"/>
    </xf>
    <xf numFmtId="49" fontId="62" fillId="0" borderId="25" xfId="475" applyNumberFormat="1" applyFont="1" applyBorder="1" applyAlignment="1">
      <alignment horizontal="left" vertical="center" wrapText="1"/>
    </xf>
    <xf numFmtId="0" fontId="62" fillId="0" borderId="2" xfId="546" applyFont="1" applyBorder="1" applyAlignment="1">
      <alignment horizontal="left" vertical="center" wrapText="1"/>
    </xf>
    <xf numFmtId="4" fontId="62" fillId="0" borderId="2" xfId="546" applyNumberFormat="1" applyFont="1" applyBorder="1" applyAlignment="1">
      <alignment horizontal="left" vertical="center" wrapText="1"/>
    </xf>
    <xf numFmtId="4" fontId="62" fillId="2" borderId="26" xfId="557" applyNumberFormat="1" applyFont="1" applyFill="1" applyBorder="1" applyAlignment="1">
      <alignment horizontal="left" vertical="center" wrapText="1"/>
    </xf>
    <xf numFmtId="4" fontId="62" fillId="0" borderId="26" xfId="562" applyNumberFormat="1" applyFont="1" applyBorder="1" applyAlignment="1">
      <alignment horizontal="left" vertical="center" wrapText="1"/>
    </xf>
    <xf numFmtId="4" fontId="62" fillId="0" borderId="2" xfId="562" applyNumberFormat="1" applyFont="1" applyBorder="1" applyAlignment="1">
      <alignment horizontal="left" vertical="center" wrapText="1"/>
    </xf>
    <xf numFmtId="4" fontId="62" fillId="0" borderId="31" xfId="562" applyNumberFormat="1" applyFont="1" applyBorder="1" applyAlignment="1">
      <alignment horizontal="left" vertical="center" wrapText="1"/>
    </xf>
    <xf numFmtId="49" fontId="62" fillId="0" borderId="27" xfId="475" applyNumberFormat="1" applyFont="1" applyBorder="1" applyAlignment="1">
      <alignment horizontal="left" vertical="center" wrapText="1"/>
    </xf>
    <xf numFmtId="0" fontId="62" fillId="0" borderId="28" xfId="475" applyFont="1" applyBorder="1" applyAlignment="1">
      <alignment horizontal="left" vertical="center" wrapText="1"/>
    </xf>
    <xf numFmtId="0" fontId="62" fillId="0" borderId="28" xfId="546" applyFont="1" applyBorder="1" applyAlignment="1">
      <alignment horizontal="left" vertical="center" wrapText="1"/>
    </xf>
    <xf numFmtId="4" fontId="62" fillId="0" borderId="28" xfId="546" applyNumberFormat="1" applyFont="1" applyBorder="1" applyAlignment="1">
      <alignment horizontal="left" vertical="center" wrapText="1"/>
    </xf>
    <xf numFmtId="4" fontId="62" fillId="2" borderId="29" xfId="557" applyNumberFormat="1" applyFont="1" applyFill="1" applyBorder="1" applyAlignment="1">
      <alignment horizontal="left" vertical="center" wrapText="1"/>
    </xf>
    <xf numFmtId="4" fontId="63" fillId="0" borderId="36" xfId="562" applyNumberFormat="1" applyFont="1" applyBorder="1" applyAlignment="1">
      <alignment horizontal="left" vertical="center" wrapText="1"/>
    </xf>
    <xf numFmtId="4" fontId="62" fillId="0" borderId="5" xfId="562" applyNumberFormat="1" applyFont="1" applyBorder="1" applyAlignment="1">
      <alignment horizontal="left" vertical="center" wrapText="1"/>
    </xf>
    <xf numFmtId="0" fontId="65" fillId="0" borderId="0" xfId="562" applyFont="1" applyAlignment="1"/>
    <xf numFmtId="168" fontId="62" fillId="0" borderId="5" xfId="562" applyNumberFormat="1" applyFont="1" applyBorder="1" applyAlignment="1">
      <alignment horizontal="left" vertical="center" wrapText="1"/>
    </xf>
    <xf numFmtId="168" fontId="62" fillId="0" borderId="2" xfId="562" applyNumberFormat="1" applyFont="1" applyBorder="1" applyAlignment="1">
      <alignment horizontal="left" vertical="center" wrapText="1"/>
    </xf>
    <xf numFmtId="168" fontId="62" fillId="2" borderId="2" xfId="557" applyNumberFormat="1" applyFont="1" applyFill="1" applyBorder="1" applyAlignment="1">
      <alignment horizontal="left" vertical="center" wrapText="1"/>
    </xf>
    <xf numFmtId="168" fontId="62" fillId="2" borderId="28" xfId="557" applyNumberFormat="1" applyFont="1" applyFill="1" applyBorder="1" applyAlignment="1">
      <alignment horizontal="left" vertical="center" wrapText="1"/>
    </xf>
    <xf numFmtId="4" fontId="58" fillId="0" borderId="0" xfId="562" applyNumberFormat="1" applyFont="1" applyBorder="1" applyAlignment="1">
      <alignment horizontal="left" vertical="center" wrapText="1"/>
    </xf>
    <xf numFmtId="4" fontId="56" fillId="0" borderId="0" xfId="546" applyNumberFormat="1" applyFont="1"/>
    <xf numFmtId="0" fontId="63" fillId="35" borderId="16" xfId="546" applyFont="1" applyFill="1" applyBorder="1" applyAlignment="1">
      <alignment horizontal="center" vertical="center" wrapText="1"/>
    </xf>
    <xf numFmtId="0" fontId="63" fillId="35" borderId="41" xfId="546" applyFont="1" applyFill="1" applyBorder="1" applyAlignment="1">
      <alignment horizontal="center" vertical="center" wrapText="1"/>
    </xf>
    <xf numFmtId="4" fontId="63" fillId="35" borderId="42" xfId="546" applyNumberFormat="1" applyFont="1" applyFill="1" applyBorder="1" applyAlignment="1">
      <alignment horizontal="center" vertical="center" wrapText="1"/>
    </xf>
    <xf numFmtId="4" fontId="63" fillId="0" borderId="45" xfId="562" applyNumberFormat="1" applyFont="1" applyBorder="1" applyAlignment="1">
      <alignment horizontal="left" vertical="center" wrapText="1"/>
    </xf>
    <xf numFmtId="49" fontId="62" fillId="0" borderId="22" xfId="475" applyNumberFormat="1" applyFont="1" applyBorder="1" applyAlignment="1">
      <alignment horizontal="left" vertical="center" wrapText="1"/>
    </xf>
    <xf numFmtId="0" fontId="62" fillId="0" borderId="23" xfId="475" applyFont="1" applyBorder="1" applyAlignment="1">
      <alignment horizontal="left" vertical="center" wrapText="1"/>
    </xf>
    <xf numFmtId="0" fontId="62" fillId="0" borderId="23" xfId="546" applyFont="1" applyBorder="1" applyAlignment="1">
      <alignment horizontal="left" vertical="center" wrapText="1"/>
    </xf>
    <xf numFmtId="4" fontId="62" fillId="0" borderId="23" xfId="546" applyNumberFormat="1" applyFont="1" applyBorder="1" applyAlignment="1">
      <alignment horizontal="left" vertical="center" wrapText="1"/>
    </xf>
    <xf numFmtId="4" fontId="62" fillId="2" borderId="23" xfId="557" applyNumberFormat="1" applyFont="1" applyFill="1" applyBorder="1" applyAlignment="1">
      <alignment horizontal="left" vertical="center" wrapText="1"/>
    </xf>
    <xf numFmtId="4" fontId="62" fillId="2" borderId="24" xfId="557" applyNumberFormat="1" applyFont="1" applyFill="1" applyBorder="1" applyAlignment="1">
      <alignment horizontal="left" vertical="center" wrapText="1"/>
    </xf>
    <xf numFmtId="49" fontId="62" fillId="0" borderId="46" xfId="475" applyNumberFormat="1" applyFont="1" applyBorder="1" applyAlignment="1">
      <alignment horizontal="left" vertical="center" wrapText="1"/>
    </xf>
    <xf numFmtId="0" fontId="62" fillId="0" borderId="3" xfId="475" applyFont="1" applyBorder="1" applyAlignment="1">
      <alignment horizontal="left" vertical="center" wrapText="1"/>
    </xf>
    <xf numFmtId="0" fontId="62" fillId="0" borderId="3" xfId="546" applyFont="1" applyBorder="1" applyAlignment="1">
      <alignment horizontal="left" vertical="center" wrapText="1"/>
    </xf>
    <xf numFmtId="4" fontId="62" fillId="0" borderId="3" xfId="546" applyNumberFormat="1" applyFont="1" applyBorder="1" applyAlignment="1">
      <alignment horizontal="left" vertical="center" wrapText="1"/>
    </xf>
    <xf numFmtId="168" fontId="62" fillId="2" borderId="3" xfId="557" applyNumberFormat="1" applyFont="1" applyFill="1" applyBorder="1" applyAlignment="1">
      <alignment horizontal="left" vertical="center" wrapText="1"/>
    </xf>
    <xf numFmtId="4" fontId="62" fillId="2" borderId="47" xfId="557" applyNumberFormat="1" applyFont="1" applyFill="1" applyBorder="1" applyAlignment="1">
      <alignment horizontal="left" vertical="center" wrapText="1"/>
    </xf>
    <xf numFmtId="0" fontId="67" fillId="0" borderId="2" xfId="0" applyFont="1" applyBorder="1" applyAlignment="1">
      <alignment vertical="top" wrapText="1"/>
    </xf>
    <xf numFmtId="0" fontId="61" fillId="0" borderId="2" xfId="0" applyFont="1" applyBorder="1" applyAlignment="1">
      <alignment horizontal="center" vertical="center"/>
    </xf>
    <xf numFmtId="0" fontId="56" fillId="0" borderId="2" xfId="562" applyFont="1" applyBorder="1"/>
    <xf numFmtId="168" fontId="61" fillId="36" borderId="2" xfId="0" applyNumberFormat="1" applyFont="1" applyFill="1" applyBorder="1" applyAlignment="1">
      <alignment horizontal="center" vertical="center"/>
    </xf>
    <xf numFmtId="0" fontId="56" fillId="0" borderId="0" xfId="562" applyFont="1" applyAlignment="1">
      <alignment horizontal="left" vertical="center" wrapText="1"/>
    </xf>
    <xf numFmtId="4" fontId="62" fillId="37" borderId="31" xfId="562" applyNumberFormat="1" applyFont="1" applyFill="1" applyBorder="1" applyAlignment="1">
      <alignment horizontal="left" vertical="center" wrapText="1"/>
    </xf>
    <xf numFmtId="4" fontId="62" fillId="37" borderId="26" xfId="562" applyNumberFormat="1" applyFont="1" applyFill="1" applyBorder="1" applyAlignment="1">
      <alignment horizontal="left" vertical="center" wrapText="1"/>
    </xf>
    <xf numFmtId="4" fontId="62" fillId="0" borderId="3" xfId="562" applyNumberFormat="1" applyFont="1" applyBorder="1" applyAlignment="1">
      <alignment horizontal="left" vertical="center" wrapText="1"/>
    </xf>
    <xf numFmtId="4" fontId="62" fillId="37" borderId="47" xfId="562" applyNumberFormat="1" applyFont="1" applyFill="1" applyBorder="1" applyAlignment="1">
      <alignment horizontal="left" vertical="center" wrapText="1"/>
    </xf>
    <xf numFmtId="4" fontId="61" fillId="37" borderId="53" xfId="562" applyNumberFormat="1" applyFont="1" applyFill="1" applyBorder="1" applyAlignment="1">
      <alignment horizontal="left" vertical="center" wrapText="1"/>
    </xf>
    <xf numFmtId="49" fontId="62" fillId="0" borderId="23" xfId="546" applyNumberFormat="1" applyFont="1" applyBorder="1" applyAlignment="1">
      <alignment horizontal="left" vertical="center" wrapText="1"/>
    </xf>
    <xf numFmtId="168" fontId="62" fillId="2" borderId="23" xfId="557" applyNumberFormat="1" applyFont="1" applyFill="1" applyBorder="1" applyAlignment="1">
      <alignment horizontal="left" vertical="center" wrapText="1"/>
    </xf>
    <xf numFmtId="49" fontId="62" fillId="0" borderId="28" xfId="546" applyNumberFormat="1" applyFont="1" applyBorder="1" applyAlignment="1">
      <alignment horizontal="left" vertical="center" wrapText="1"/>
    </xf>
    <xf numFmtId="168" fontId="62" fillId="0" borderId="3" xfId="562" applyNumberFormat="1" applyFont="1" applyBorder="1" applyAlignment="1">
      <alignment horizontal="left" vertical="center" wrapText="1"/>
    </xf>
    <xf numFmtId="4" fontId="62" fillId="0" borderId="47" xfId="562" applyNumberFormat="1" applyFont="1" applyBorder="1" applyAlignment="1">
      <alignment horizontal="left" vertical="center" wrapText="1"/>
    </xf>
    <xf numFmtId="4" fontId="64" fillId="0" borderId="53" xfId="561" applyNumberFormat="1" applyFont="1" applyBorder="1" applyAlignment="1">
      <alignment horizontal="left" vertical="center" wrapText="1"/>
    </xf>
    <xf numFmtId="4" fontId="62" fillId="0" borderId="36" xfId="561" applyNumberFormat="1" applyFont="1" applyBorder="1" applyAlignment="1">
      <alignment horizontal="left" vertical="center" wrapText="1"/>
    </xf>
    <xf numFmtId="4" fontId="66" fillId="2" borderId="53" xfId="561" applyNumberFormat="1" applyFont="1" applyFill="1" applyBorder="1" applyAlignment="1">
      <alignment horizontal="left" vertical="center" wrapText="1"/>
    </xf>
    <xf numFmtId="4" fontId="70" fillId="2" borderId="53" xfId="561" applyNumberFormat="1" applyFont="1" applyFill="1" applyBorder="1" applyAlignment="1">
      <alignment horizontal="left" vertical="center" wrapText="1"/>
    </xf>
    <xf numFmtId="168" fontId="66" fillId="2" borderId="53" xfId="561" applyNumberFormat="1" applyFont="1" applyFill="1" applyBorder="1" applyAlignment="1">
      <alignment horizontal="left" vertical="center" wrapText="1"/>
    </xf>
    <xf numFmtId="0" fontId="66" fillId="2" borderId="0" xfId="561" applyFont="1" applyFill="1" applyBorder="1" applyAlignment="1">
      <alignment horizontal="left" vertical="center" wrapText="1"/>
    </xf>
    <xf numFmtId="4" fontId="66" fillId="2" borderId="0" xfId="561" applyNumberFormat="1" applyFont="1" applyFill="1" applyBorder="1" applyAlignment="1">
      <alignment horizontal="left" vertical="center" wrapText="1"/>
    </xf>
    <xf numFmtId="0" fontId="70" fillId="0" borderId="0" xfId="0" applyFont="1"/>
    <xf numFmtId="4" fontId="70" fillId="0" borderId="0" xfId="0" applyNumberFormat="1" applyFont="1"/>
    <xf numFmtId="0" fontId="70" fillId="0" borderId="0" xfId="0" applyFont="1" applyAlignment="1">
      <alignment vertical="top" wrapText="1"/>
    </xf>
    <xf numFmtId="0" fontId="71" fillId="0" borderId="0" xfId="0" applyFont="1"/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59" fillId="34" borderId="6" xfId="1" applyFont="1" applyFill="1" applyBorder="1" applyAlignment="1">
      <alignment horizontal="right" wrapText="1"/>
    </xf>
    <xf numFmtId="0" fontId="59" fillId="34" borderId="7" xfId="1" applyFont="1" applyFill="1" applyBorder="1" applyAlignment="1">
      <alignment horizontal="right" wrapText="1"/>
    </xf>
    <xf numFmtId="0" fontId="59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71" fillId="0" borderId="0" xfId="0" applyFont="1" applyAlignment="1">
      <alignment horizontal="center" vertical="top" wrapText="1"/>
    </xf>
    <xf numFmtId="0" fontId="70" fillId="2" borderId="38" xfId="561" applyFont="1" applyFill="1" applyBorder="1" applyAlignment="1">
      <alignment horizontal="left" vertical="center" wrapText="1"/>
    </xf>
    <xf numFmtId="0" fontId="70" fillId="2" borderId="39" xfId="561" applyFont="1" applyFill="1" applyBorder="1" applyAlignment="1">
      <alignment horizontal="left" vertical="center" wrapText="1"/>
    </xf>
    <xf numFmtId="0" fontId="70" fillId="2" borderId="52" xfId="561" applyFont="1" applyFill="1" applyBorder="1" applyAlignment="1">
      <alignment horizontal="left" vertical="center" wrapText="1"/>
    </xf>
    <xf numFmtId="0" fontId="66" fillId="2" borderId="38" xfId="561" applyFont="1" applyFill="1" applyBorder="1" applyAlignment="1">
      <alignment horizontal="left" vertical="center" wrapText="1"/>
    </xf>
    <xf numFmtId="0" fontId="66" fillId="2" borderId="39" xfId="561" applyFont="1" applyFill="1" applyBorder="1" applyAlignment="1">
      <alignment horizontal="left" vertical="center" wrapText="1"/>
    </xf>
    <xf numFmtId="0" fontId="66" fillId="2" borderId="52" xfId="561" applyFont="1" applyFill="1" applyBorder="1" applyAlignment="1">
      <alignment horizontal="left" vertical="center" wrapText="1"/>
    </xf>
    <xf numFmtId="0" fontId="56" fillId="0" borderId="48" xfId="562" applyFont="1" applyBorder="1" applyAlignment="1">
      <alignment horizontal="left" vertical="center" wrapText="1"/>
    </xf>
    <xf numFmtId="0" fontId="64" fillId="0" borderId="38" xfId="561" applyFont="1" applyBorder="1" applyAlignment="1">
      <alignment horizontal="left" vertical="center" wrapText="1"/>
    </xf>
    <xf numFmtId="0" fontId="64" fillId="0" borderId="39" xfId="561" applyFont="1" applyBorder="1" applyAlignment="1">
      <alignment horizontal="left" vertical="center" wrapText="1"/>
    </xf>
    <xf numFmtId="0" fontId="64" fillId="0" borderId="52" xfId="561" applyFont="1" applyBorder="1" applyAlignment="1">
      <alignment horizontal="left" vertical="center" wrapText="1"/>
    </xf>
    <xf numFmtId="0" fontId="62" fillId="0" borderId="30" xfId="562" applyFont="1" applyBorder="1" applyAlignment="1">
      <alignment horizontal="left" vertical="center" wrapText="1"/>
    </xf>
    <xf numFmtId="0" fontId="62" fillId="0" borderId="5" xfId="562" applyFont="1" applyBorder="1" applyAlignment="1">
      <alignment horizontal="left" vertical="center" wrapText="1"/>
    </xf>
    <xf numFmtId="0" fontId="64" fillId="0" borderId="38" xfId="561" applyFont="1" applyBorder="1" applyAlignment="1">
      <alignment horizontal="center" vertical="center" wrapText="1"/>
    </xf>
    <xf numFmtId="0" fontId="64" fillId="0" borderId="39" xfId="561" applyFont="1" applyBorder="1" applyAlignment="1">
      <alignment horizontal="center" vertical="center" wrapText="1"/>
    </xf>
    <xf numFmtId="0" fontId="64" fillId="0" borderId="32" xfId="561" applyFont="1" applyBorder="1" applyAlignment="1">
      <alignment horizontal="center" vertical="center" wrapText="1"/>
    </xf>
    <xf numFmtId="0" fontId="62" fillId="0" borderId="49" xfId="562" applyFont="1" applyBorder="1" applyAlignment="1">
      <alignment horizontal="left" vertical="center" wrapText="1"/>
    </xf>
    <xf numFmtId="0" fontId="62" fillId="0" borderId="50" xfId="562" applyFont="1" applyBorder="1" applyAlignment="1">
      <alignment horizontal="left" vertical="center" wrapText="1"/>
    </xf>
    <xf numFmtId="0" fontId="62" fillId="0" borderId="51" xfId="562" applyFont="1" applyBorder="1" applyAlignment="1">
      <alignment horizontal="left" vertical="center" wrapText="1"/>
    </xf>
    <xf numFmtId="0" fontId="61" fillId="0" borderId="38" xfId="562" applyFont="1" applyBorder="1" applyAlignment="1">
      <alignment horizontal="left" vertical="center" wrapText="1"/>
    </xf>
    <xf numFmtId="0" fontId="61" fillId="0" borderId="39" xfId="562" applyFont="1" applyBorder="1" applyAlignment="1">
      <alignment horizontal="left" vertical="center" wrapText="1"/>
    </xf>
    <xf numFmtId="0" fontId="61" fillId="0" borderId="52" xfId="562" applyFont="1" applyBorder="1" applyAlignment="1">
      <alignment horizontal="left" vertical="center" wrapText="1"/>
    </xf>
    <xf numFmtId="0" fontId="62" fillId="0" borderId="57" xfId="561" applyFont="1" applyBorder="1" applyAlignment="1">
      <alignment horizontal="left" vertical="center" wrapText="1"/>
    </xf>
    <xf numFmtId="0" fontId="62" fillId="0" borderId="58" xfId="561" applyFont="1" applyBorder="1" applyAlignment="1">
      <alignment horizontal="left" vertical="center" wrapText="1"/>
    </xf>
    <xf numFmtId="0" fontId="62" fillId="0" borderId="59" xfId="561" applyFont="1" applyBorder="1" applyAlignment="1">
      <alignment horizontal="left" vertical="center" wrapText="1"/>
    </xf>
    <xf numFmtId="0" fontId="62" fillId="0" borderId="40" xfId="562" applyFont="1" applyBorder="1" applyAlignment="1">
      <alignment horizontal="left" vertical="center" wrapText="1"/>
    </xf>
    <xf numFmtId="0" fontId="62" fillId="0" borderId="34" xfId="562" applyFont="1" applyBorder="1" applyAlignment="1">
      <alignment horizontal="left" vertical="center" wrapText="1"/>
    </xf>
    <xf numFmtId="0" fontId="62" fillId="0" borderId="37" xfId="562" applyFont="1" applyBorder="1" applyAlignment="1">
      <alignment horizontal="left" vertical="center" wrapText="1"/>
    </xf>
    <xf numFmtId="0" fontId="62" fillId="0" borderId="33" xfId="562" applyFont="1" applyBorder="1" applyAlignment="1">
      <alignment horizontal="left" vertical="center" wrapText="1"/>
    </xf>
    <xf numFmtId="0" fontId="62" fillId="0" borderId="7" xfId="562" applyFont="1" applyBorder="1" applyAlignment="1">
      <alignment horizontal="left" vertical="center" wrapText="1"/>
    </xf>
    <xf numFmtId="0" fontId="62" fillId="0" borderId="8" xfId="562" applyFont="1" applyBorder="1" applyAlignment="1">
      <alignment horizontal="left" vertical="center" wrapText="1"/>
    </xf>
    <xf numFmtId="0" fontId="62" fillId="0" borderId="54" xfId="562" applyFont="1" applyBorder="1" applyAlignment="1">
      <alignment horizontal="left" vertical="center" wrapText="1"/>
    </xf>
    <xf numFmtId="0" fontId="62" fillId="0" borderId="55" xfId="562" applyFont="1" applyBorder="1" applyAlignment="1">
      <alignment horizontal="left" vertical="center" wrapText="1"/>
    </xf>
    <xf numFmtId="0" fontId="62" fillId="0" borderId="56" xfId="562" applyFont="1" applyBorder="1" applyAlignment="1">
      <alignment horizontal="left" vertical="center" wrapText="1"/>
    </xf>
    <xf numFmtId="0" fontId="56" fillId="2" borderId="0" xfId="562" applyFont="1" applyFill="1" applyAlignment="1">
      <alignment horizontal="center" vertical="center" wrapText="1"/>
    </xf>
    <xf numFmtId="0" fontId="57" fillId="2" borderId="0" xfId="562" applyFont="1" applyFill="1" applyBorder="1" applyAlignment="1">
      <alignment horizontal="center" wrapText="1"/>
    </xf>
    <xf numFmtId="0" fontId="62" fillId="0" borderId="25" xfId="562" applyFont="1" applyBorder="1" applyAlignment="1">
      <alignment horizontal="left" vertical="center" wrapText="1"/>
    </xf>
    <xf numFmtId="0" fontId="62" fillId="0" borderId="2" xfId="562" applyFont="1" applyBorder="1" applyAlignment="1">
      <alignment horizontal="left" vertical="center" wrapText="1"/>
    </xf>
    <xf numFmtId="0" fontId="63" fillId="0" borderId="43" xfId="562" applyFont="1" applyBorder="1" applyAlignment="1">
      <alignment horizontal="left" vertical="center" wrapText="1"/>
    </xf>
    <xf numFmtId="0" fontId="63" fillId="0" borderId="44" xfId="562" applyFont="1" applyBorder="1" applyAlignment="1">
      <alignment horizontal="left" vertical="center" wrapText="1"/>
    </xf>
    <xf numFmtId="49" fontId="63" fillId="0" borderId="22" xfId="475" applyNumberFormat="1" applyFont="1" applyBorder="1" applyAlignment="1">
      <alignment horizontal="left" vertical="center" wrapText="1"/>
    </xf>
    <xf numFmtId="49" fontId="63" fillId="0" borderId="23" xfId="475" applyNumberFormat="1" applyFont="1" applyBorder="1" applyAlignment="1">
      <alignment horizontal="left" vertical="center" wrapText="1"/>
    </xf>
    <xf numFmtId="49" fontId="63" fillId="0" borderId="24" xfId="475" applyNumberFormat="1" applyFont="1" applyBorder="1" applyAlignment="1">
      <alignment horizontal="left" vertical="center" wrapText="1"/>
    </xf>
    <xf numFmtId="0" fontId="63" fillId="0" borderId="35" xfId="562" applyFont="1" applyBorder="1" applyAlignment="1">
      <alignment horizontal="left" vertical="center" wrapText="1"/>
    </xf>
    <xf numFmtId="0" fontId="63" fillId="0" borderId="4" xfId="562" applyFont="1" applyBorder="1" applyAlignment="1">
      <alignment horizontal="left" vertical="center" wrapText="1"/>
    </xf>
    <xf numFmtId="0" fontId="63" fillId="0" borderId="38" xfId="562" applyFont="1" applyBorder="1" applyAlignment="1">
      <alignment horizontal="center" vertical="center" wrapText="1"/>
    </xf>
    <xf numFmtId="0" fontId="63" fillId="0" borderId="39" xfId="562" applyFont="1" applyBorder="1" applyAlignment="1">
      <alignment horizontal="center" vertical="center" wrapText="1"/>
    </xf>
    <xf numFmtId="0" fontId="63" fillId="0" borderId="32" xfId="562" applyFont="1" applyBorder="1" applyAlignment="1">
      <alignment horizontal="center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40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3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49" t="s">
        <v>59</v>
      </c>
      <c r="B3" s="149"/>
      <c r="C3" s="149"/>
      <c r="D3" s="149"/>
      <c r="E3" s="149"/>
      <c r="F3" s="149"/>
      <c r="G3" s="149"/>
      <c r="H3" s="149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50" t="s">
        <v>1</v>
      </c>
      <c r="B9" s="151" t="s">
        <v>2</v>
      </c>
      <c r="C9" s="150" t="s">
        <v>3</v>
      </c>
      <c r="D9" s="152" t="s">
        <v>79</v>
      </c>
      <c r="E9" s="152"/>
      <c r="F9" s="152"/>
      <c r="G9" s="152"/>
      <c r="H9" s="150" t="s">
        <v>80</v>
      </c>
    </row>
    <row r="10" spans="1:8" ht="12.75" customHeight="1" x14ac:dyDescent="0.2">
      <c r="A10" s="150"/>
      <c r="B10" s="151"/>
      <c r="C10" s="150"/>
      <c r="D10" s="150" t="s">
        <v>4</v>
      </c>
      <c r="E10" s="153" t="s">
        <v>5</v>
      </c>
      <c r="F10" s="150" t="s">
        <v>6</v>
      </c>
      <c r="G10" s="150" t="s">
        <v>7</v>
      </c>
      <c r="H10" s="150"/>
    </row>
    <row r="11" spans="1:8" x14ac:dyDescent="0.2">
      <c r="A11" s="150"/>
      <c r="B11" s="151"/>
      <c r="C11" s="150"/>
      <c r="D11" s="150"/>
      <c r="E11" s="154"/>
      <c r="F11" s="150"/>
      <c r="G11" s="150"/>
      <c r="H11" s="150"/>
    </row>
    <row r="12" spans="1:8" x14ac:dyDescent="0.2">
      <c r="A12" s="150"/>
      <c r="B12" s="151"/>
      <c r="C12" s="150"/>
      <c r="D12" s="150"/>
      <c r="E12" s="155"/>
      <c r="F12" s="150"/>
      <c r="G12" s="150"/>
      <c r="H12" s="150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25" t="s">
        <v>8</v>
      </c>
      <c r="B14" s="126"/>
      <c r="C14" s="126"/>
      <c r="D14" s="126"/>
      <c r="E14" s="126"/>
      <c r="F14" s="126"/>
      <c r="G14" s="126"/>
      <c r="H14" s="126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25" t="s">
        <v>12</v>
      </c>
      <c r="B17" s="126"/>
      <c r="C17" s="126"/>
      <c r="D17" s="126"/>
      <c r="E17" s="126"/>
      <c r="F17" s="126"/>
      <c r="G17" s="126"/>
      <c r="H17" s="126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25" t="s">
        <v>14</v>
      </c>
      <c r="B19" s="126"/>
      <c r="C19" s="126"/>
      <c r="D19" s="126"/>
      <c r="E19" s="126"/>
      <c r="F19" s="126"/>
      <c r="G19" s="126"/>
      <c r="H19" s="126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25" t="s">
        <v>16</v>
      </c>
      <c r="B21" s="126"/>
      <c r="C21" s="126"/>
      <c r="D21" s="126"/>
      <c r="E21" s="126"/>
      <c r="F21" s="126"/>
      <c r="G21" s="126"/>
      <c r="H21" s="126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25" t="s">
        <v>18</v>
      </c>
      <c r="B23" s="126"/>
      <c r="C23" s="126"/>
      <c r="D23" s="126"/>
      <c r="E23" s="126"/>
      <c r="F23" s="126"/>
      <c r="G23" s="126"/>
      <c r="H23" s="126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25" t="s">
        <v>21</v>
      </c>
      <c r="B26" s="126"/>
      <c r="C26" s="126"/>
      <c r="D26" s="126"/>
      <c r="E26" s="126"/>
      <c r="F26" s="126"/>
      <c r="G26" s="126"/>
      <c r="H26" s="126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25" t="s">
        <v>24</v>
      </c>
      <c r="B29" s="126"/>
      <c r="C29" s="126"/>
      <c r="D29" s="126"/>
      <c r="E29" s="126"/>
      <c r="F29" s="126"/>
      <c r="G29" s="126"/>
      <c r="H29" s="126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25" t="s">
        <v>32</v>
      </c>
      <c r="B35" s="126"/>
      <c r="C35" s="126"/>
      <c r="D35" s="126"/>
      <c r="E35" s="126"/>
      <c r="F35" s="126"/>
      <c r="G35" s="126"/>
      <c r="H35" s="126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25" t="s">
        <v>35</v>
      </c>
      <c r="B38" s="126"/>
      <c r="C38" s="126"/>
      <c r="D38" s="126"/>
      <c r="E38" s="126"/>
      <c r="F38" s="126"/>
      <c r="G38" s="126"/>
      <c r="H38" s="126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25" t="s">
        <v>38</v>
      </c>
      <c r="B42" s="126"/>
      <c r="C42" s="126"/>
      <c r="D42" s="126"/>
      <c r="E42" s="126"/>
      <c r="F42" s="126"/>
      <c r="G42" s="126"/>
      <c r="H42" s="126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25" t="s">
        <v>42</v>
      </c>
      <c r="B45" s="126"/>
      <c r="C45" s="126"/>
      <c r="D45" s="126"/>
      <c r="E45" s="126"/>
      <c r="F45" s="126"/>
      <c r="G45" s="126"/>
      <c r="H45" s="126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36">
        <v>10</v>
      </c>
      <c r="B49" s="139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42"/>
      <c r="R49" s="142"/>
    </row>
    <row r="50" spans="1:18" s="30" customFormat="1" x14ac:dyDescent="0.2">
      <c r="A50" s="137"/>
      <c r="B50" s="140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42"/>
      <c r="R50" s="142"/>
    </row>
    <row r="51" spans="1:18" s="30" customFormat="1" x14ac:dyDescent="0.2">
      <c r="A51" s="137"/>
      <c r="B51" s="140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42"/>
      <c r="R51" s="142"/>
    </row>
    <row r="52" spans="1:18" s="30" customFormat="1" x14ac:dyDescent="0.2">
      <c r="A52" s="137"/>
      <c r="B52" s="140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42"/>
      <c r="R52" s="142"/>
    </row>
    <row r="53" spans="1:18" s="30" customFormat="1" x14ac:dyDescent="0.2">
      <c r="A53" s="138"/>
      <c r="B53" s="141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42"/>
      <c r="R53" s="142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30" t="s">
        <v>74</v>
      </c>
      <c r="B55" s="131"/>
      <c r="C55" s="132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33" t="s">
        <v>75</v>
      </c>
      <c r="B56" s="134"/>
      <c r="C56" s="135"/>
      <c r="D56" s="37"/>
      <c r="E56" s="37"/>
      <c r="F56" s="37"/>
      <c r="G56" s="37"/>
      <c r="H56" s="38"/>
    </row>
    <row r="57" spans="1:18" x14ac:dyDescent="0.2">
      <c r="A57" s="133" t="s">
        <v>76</v>
      </c>
      <c r="B57" s="134"/>
      <c r="C57" s="135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6"/>
      <c r="J57" s="36"/>
      <c r="K57" s="36"/>
      <c r="L57" s="36"/>
    </row>
    <row r="58" spans="1:18" s="52" customFormat="1" ht="12.75" customHeight="1" x14ac:dyDescent="0.2">
      <c r="A58" s="143" t="s">
        <v>60</v>
      </c>
      <c r="B58" s="144"/>
      <c r="C58" s="144"/>
      <c r="D58" s="144"/>
      <c r="E58" s="144"/>
      <c r="F58" s="144"/>
      <c r="G58" s="144"/>
      <c r="H58" s="145"/>
    </row>
    <row r="59" spans="1:18" x14ac:dyDescent="0.2">
      <c r="A59" s="54" t="s">
        <v>67</v>
      </c>
      <c r="B59" s="54">
        <v>2019</v>
      </c>
      <c r="C59" s="39" t="s">
        <v>68</v>
      </c>
      <c r="D59" s="51">
        <v>0</v>
      </c>
      <c r="E59" s="51">
        <v>0</v>
      </c>
      <c r="F59" s="51">
        <v>0</v>
      </c>
      <c r="G59" s="51">
        <v>0</v>
      </c>
      <c r="H59" s="50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4" t="s">
        <v>50</v>
      </c>
      <c r="B60" s="54">
        <v>2020</v>
      </c>
      <c r="C60" s="39" t="s">
        <v>69</v>
      </c>
      <c r="D60" s="57" t="e">
        <f>D57*$C$59*$C$60</f>
        <v>#REF!</v>
      </c>
      <c r="E60" s="57" t="e">
        <f t="shared" ref="E60:G60" si="11">E57*$C$59*$C$60</f>
        <v>#REF!</v>
      </c>
      <c r="F60" s="57">
        <f t="shared" si="11"/>
        <v>0</v>
      </c>
      <c r="G60" s="57" t="e">
        <f t="shared" si="11"/>
        <v>#REF!</v>
      </c>
      <c r="H60" s="58" t="e">
        <f t="shared" si="10"/>
        <v>#REF!</v>
      </c>
      <c r="I60" s="36"/>
      <c r="J60" s="55"/>
      <c r="K60" s="36"/>
      <c r="L60" s="36"/>
      <c r="N60" s="36"/>
    </row>
    <row r="61" spans="1:18" x14ac:dyDescent="0.2">
      <c r="A61" s="54" t="s">
        <v>61</v>
      </c>
      <c r="B61" s="54">
        <v>2021</v>
      </c>
      <c r="C61" s="39" t="s">
        <v>70</v>
      </c>
      <c r="D61" s="51">
        <v>0</v>
      </c>
      <c r="E61" s="51">
        <v>0</v>
      </c>
      <c r="F61" s="51">
        <v>0</v>
      </c>
      <c r="G61" s="51">
        <v>0</v>
      </c>
      <c r="H61" s="50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4" t="s">
        <v>62</v>
      </c>
      <c r="B62" s="54">
        <v>2022</v>
      </c>
      <c r="C62" s="39" t="s">
        <v>71</v>
      </c>
      <c r="D62" s="51">
        <v>0</v>
      </c>
      <c r="E62" s="51">
        <v>0</v>
      </c>
      <c r="F62" s="51">
        <v>0</v>
      </c>
      <c r="G62" s="51">
        <v>0</v>
      </c>
      <c r="H62" s="50">
        <f>D62+E62+F62+G62</f>
        <v>0</v>
      </c>
      <c r="I62" s="36"/>
      <c r="N62" s="40"/>
    </row>
    <row r="63" spans="1:18" x14ac:dyDescent="0.2">
      <c r="A63" s="54" t="s">
        <v>63</v>
      </c>
      <c r="B63" s="54">
        <v>2023</v>
      </c>
      <c r="C63" s="39" t="s">
        <v>69</v>
      </c>
      <c r="D63" s="51">
        <v>0</v>
      </c>
      <c r="E63" s="51">
        <v>0</v>
      </c>
      <c r="F63" s="51">
        <v>0</v>
      </c>
      <c r="G63" s="51">
        <v>0</v>
      </c>
      <c r="H63" s="50">
        <f>D63+E63+F63+G63</f>
        <v>0</v>
      </c>
      <c r="I63" s="36"/>
      <c r="N63" s="40"/>
    </row>
    <row r="64" spans="1:18" x14ac:dyDescent="0.2">
      <c r="A64" s="54" t="s">
        <v>72</v>
      </c>
      <c r="B64" s="54">
        <v>2024</v>
      </c>
      <c r="C64" s="39" t="s">
        <v>69</v>
      </c>
      <c r="D64" s="51">
        <v>0</v>
      </c>
      <c r="E64" s="51">
        <v>0</v>
      </c>
      <c r="F64" s="51">
        <v>0</v>
      </c>
      <c r="G64" s="51">
        <v>0</v>
      </c>
      <c r="H64" s="50">
        <f t="shared" si="10"/>
        <v>0</v>
      </c>
      <c r="I64" s="36"/>
      <c r="J64" s="36"/>
      <c r="K64" s="36"/>
      <c r="L64" s="36"/>
      <c r="N64" s="40"/>
    </row>
    <row r="65" spans="1:14" x14ac:dyDescent="0.2">
      <c r="A65" s="146" t="s">
        <v>51</v>
      </c>
      <c r="B65" s="147"/>
      <c r="C65" s="148"/>
      <c r="D65" s="59" t="e">
        <f>SUM(D59:D64)+D56</f>
        <v>#REF!</v>
      </c>
      <c r="E65" s="59" t="e">
        <f t="shared" ref="E65:G65" si="12">SUM(E59:E64)+E56</f>
        <v>#REF!</v>
      </c>
      <c r="F65" s="59">
        <f t="shared" si="12"/>
        <v>0</v>
      </c>
      <c r="G65" s="59" t="e">
        <f t="shared" si="12"/>
        <v>#REF!</v>
      </c>
      <c r="H65" s="59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27" t="s">
        <v>64</v>
      </c>
      <c r="B66" s="128"/>
      <c r="C66" s="129"/>
      <c r="D66" s="49" t="e">
        <f>ROUND(D65/1.2/1000,3)</f>
        <v>#REF!</v>
      </c>
      <c r="E66" s="49" t="e">
        <f t="shared" ref="E66:G66" si="13">ROUND(E65/1.2/1000,3)</f>
        <v>#REF!</v>
      </c>
      <c r="F66" s="49">
        <f t="shared" si="13"/>
        <v>0</v>
      </c>
      <c r="G66" s="49" t="e">
        <f t="shared" si="13"/>
        <v>#REF!</v>
      </c>
      <c r="H66" s="49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  <mergeCell ref="A19:H19"/>
    <mergeCell ref="A21:H21"/>
    <mergeCell ref="A23:H23"/>
    <mergeCell ref="A29:H29"/>
    <mergeCell ref="A35:H35"/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5"/>
  <sheetViews>
    <sheetView tabSelected="1" zoomScaleNormal="100" workbookViewId="0">
      <selection activeCell="Z2" sqref="Z2"/>
    </sheetView>
  </sheetViews>
  <sheetFormatPr defaultRowHeight="15" x14ac:dyDescent="0.25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82" customWidth="1"/>
    <col min="7" max="7" width="9.5703125" style="41" hidden="1" customWidth="1"/>
    <col min="8" max="8" width="38" style="41" hidden="1" customWidth="1"/>
    <col min="9" max="11" width="0" style="41" hidden="1" customWidth="1"/>
    <col min="12" max="12" width="13.85546875" style="41" hidden="1" customWidth="1"/>
    <col min="13" max="13" width="13.7109375" style="41" hidden="1" customWidth="1"/>
    <col min="14" max="14" width="13.5703125" style="41" hidden="1" customWidth="1"/>
    <col min="15" max="20" width="0" style="41" hidden="1" customWidth="1"/>
    <col min="22" max="16384" width="9.140625" style="41"/>
  </cols>
  <sheetData>
    <row r="1" spans="1:20" s="42" customFormat="1" ht="37.5" customHeight="1" x14ac:dyDescent="0.25">
      <c r="A1" s="191" t="s">
        <v>124</v>
      </c>
      <c r="B1" s="191"/>
      <c r="C1" s="191"/>
      <c r="D1" s="191"/>
      <c r="E1" s="191"/>
      <c r="F1" s="191"/>
      <c r="H1" s="190" t="s">
        <v>117</v>
      </c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</row>
    <row r="2" spans="1:20" s="44" customFormat="1" ht="13.5" customHeight="1" thickBot="1" x14ac:dyDescent="0.25">
      <c r="A2" s="43"/>
      <c r="B2" s="43"/>
      <c r="C2" s="43"/>
      <c r="D2" s="43"/>
      <c r="E2" s="43"/>
      <c r="F2" s="81"/>
      <c r="H2" s="101"/>
      <c r="I2" s="100">
        <v>2015</v>
      </c>
      <c r="J2" s="100">
        <v>2016</v>
      </c>
      <c r="K2" s="100">
        <v>2017</v>
      </c>
      <c r="L2" s="100">
        <v>2018</v>
      </c>
      <c r="M2" s="100">
        <v>2019</v>
      </c>
      <c r="N2" s="100">
        <v>2020</v>
      </c>
      <c r="O2" s="100">
        <v>2021</v>
      </c>
      <c r="P2" s="100">
        <v>2022</v>
      </c>
      <c r="Q2" s="100">
        <v>2023</v>
      </c>
      <c r="R2" s="100">
        <v>2024</v>
      </c>
      <c r="S2" s="100">
        <v>2025</v>
      </c>
      <c r="T2" s="100">
        <v>2026</v>
      </c>
    </row>
    <row r="3" spans="1:20" ht="45.75" customHeight="1" thickBot="1" x14ac:dyDescent="0.3">
      <c r="A3" s="83" t="s">
        <v>53</v>
      </c>
      <c r="B3" s="84" t="s">
        <v>54</v>
      </c>
      <c r="C3" s="84" t="s">
        <v>55</v>
      </c>
      <c r="D3" s="84" t="s">
        <v>84</v>
      </c>
      <c r="E3" s="84" t="s">
        <v>56</v>
      </c>
      <c r="F3" s="85" t="s">
        <v>85</v>
      </c>
      <c r="H3" s="99" t="s">
        <v>97</v>
      </c>
      <c r="I3" s="102">
        <v>1.143</v>
      </c>
      <c r="J3" s="102">
        <v>1.0629999999999999</v>
      </c>
      <c r="K3" s="102">
        <v>1.0369999999999999</v>
      </c>
      <c r="L3" s="102">
        <v>1.0489999999999999</v>
      </c>
      <c r="M3" s="102">
        <v>1.05</v>
      </c>
      <c r="N3" s="102">
        <v>1.044</v>
      </c>
      <c r="O3" s="102">
        <v>1.042</v>
      </c>
      <c r="P3" s="102">
        <v>1.0529999999999999</v>
      </c>
      <c r="Q3" s="102">
        <v>1.054</v>
      </c>
      <c r="R3" s="102">
        <v>1.054</v>
      </c>
      <c r="S3" s="102">
        <v>1.054</v>
      </c>
      <c r="T3" s="102">
        <v>1.054</v>
      </c>
    </row>
    <row r="4" spans="1:20" s="60" customFormat="1" ht="30.75" customHeight="1" x14ac:dyDescent="0.25">
      <c r="A4" s="87">
        <v>1</v>
      </c>
      <c r="B4" s="88" t="s">
        <v>118</v>
      </c>
      <c r="C4" s="89" t="s">
        <v>99</v>
      </c>
      <c r="D4" s="90">
        <v>264.5</v>
      </c>
      <c r="E4" s="91">
        <v>0.3</v>
      </c>
      <c r="F4" s="92">
        <f>D4*E4</f>
        <v>79.349999999999994</v>
      </c>
      <c r="H4" s="99" t="s">
        <v>98</v>
      </c>
      <c r="I4" s="102">
        <v>1.143</v>
      </c>
      <c r="J4" s="102">
        <v>1.0629999999999999</v>
      </c>
      <c r="K4" s="102">
        <v>1.0369999999999999</v>
      </c>
      <c r="L4" s="102">
        <v>1.0489999999999999</v>
      </c>
      <c r="M4" s="102">
        <v>1.05</v>
      </c>
      <c r="N4" s="102">
        <v>1.044</v>
      </c>
      <c r="O4" s="102">
        <v>1.042</v>
      </c>
      <c r="P4" s="102">
        <v>1.0489999999999999</v>
      </c>
      <c r="Q4" s="102">
        <v>1.0489999999999999</v>
      </c>
      <c r="R4" s="102">
        <v>1.0489999999999999</v>
      </c>
      <c r="S4" s="102">
        <v>1.0469999999999999</v>
      </c>
      <c r="T4" s="102">
        <v>1.044</v>
      </c>
    </row>
    <row r="5" spans="1:20" s="45" customFormat="1" ht="13.5" customHeight="1" thickBot="1" x14ac:dyDescent="0.25">
      <c r="A5" s="194" t="s">
        <v>87</v>
      </c>
      <c r="B5" s="195"/>
      <c r="C5" s="195"/>
      <c r="D5" s="195"/>
      <c r="E5" s="195"/>
      <c r="F5" s="86">
        <f>SUM(F4:F4)</f>
        <v>79.349999999999994</v>
      </c>
    </row>
    <row r="6" spans="1:20" s="60" customFormat="1" ht="12.75" x14ac:dyDescent="0.25">
      <c r="A6" s="196" t="s">
        <v>86</v>
      </c>
      <c r="B6" s="197"/>
      <c r="C6" s="197"/>
      <c r="D6" s="197"/>
      <c r="E6" s="197"/>
      <c r="F6" s="198"/>
    </row>
    <row r="7" spans="1:20" s="60" customFormat="1" ht="25.5" x14ac:dyDescent="0.25">
      <c r="A7" s="62"/>
      <c r="B7" s="61" t="s">
        <v>83</v>
      </c>
      <c r="C7" s="63" t="s">
        <v>82</v>
      </c>
      <c r="D7" s="64">
        <f>F5</f>
        <v>79.349999999999994</v>
      </c>
      <c r="E7" s="79">
        <v>0.09</v>
      </c>
      <c r="F7" s="65">
        <f>D7*E7</f>
        <v>7.1414999999999988</v>
      </c>
    </row>
    <row r="8" spans="1:20" s="60" customFormat="1" ht="12.75" x14ac:dyDescent="0.25">
      <c r="A8" s="62"/>
      <c r="B8" s="61" t="s">
        <v>94</v>
      </c>
      <c r="C8" s="63" t="s">
        <v>109</v>
      </c>
      <c r="D8" s="64">
        <f>F5</f>
        <v>79.349999999999994</v>
      </c>
      <c r="E8" s="79">
        <v>0</v>
      </c>
      <c r="F8" s="65">
        <f t="shared" ref="F8:F19" si="0">D8*E8</f>
        <v>0</v>
      </c>
    </row>
    <row r="9" spans="1:20" s="60" customFormat="1" ht="25.5" x14ac:dyDescent="0.25">
      <c r="A9" s="62"/>
      <c r="B9" s="61" t="s">
        <v>100</v>
      </c>
      <c r="C9" s="63" t="s">
        <v>109</v>
      </c>
      <c r="D9" s="64">
        <f>F5</f>
        <v>79.349999999999994</v>
      </c>
      <c r="E9" s="79">
        <v>0</v>
      </c>
      <c r="F9" s="65">
        <f t="shared" si="0"/>
        <v>0</v>
      </c>
    </row>
    <row r="10" spans="1:20" s="60" customFormat="1" ht="12.75" x14ac:dyDescent="0.25">
      <c r="A10" s="62"/>
      <c r="B10" s="61" t="s">
        <v>95</v>
      </c>
      <c r="C10" s="63" t="s">
        <v>109</v>
      </c>
      <c r="D10" s="64">
        <f>F5</f>
        <v>79.349999999999994</v>
      </c>
      <c r="E10" s="79">
        <v>7.4999999999999997E-2</v>
      </c>
      <c r="F10" s="65">
        <f t="shared" si="0"/>
        <v>5.951249999999999</v>
      </c>
    </row>
    <row r="11" spans="1:20" s="60" customFormat="1" ht="12.75" x14ac:dyDescent="0.25">
      <c r="A11" s="62"/>
      <c r="B11" s="61" t="s">
        <v>57</v>
      </c>
      <c r="C11" s="63" t="s">
        <v>109</v>
      </c>
      <c r="D11" s="64">
        <f>F5</f>
        <v>79.349999999999994</v>
      </c>
      <c r="E11" s="79">
        <v>1.2E-2</v>
      </c>
      <c r="F11" s="65">
        <f t="shared" si="0"/>
        <v>0.95219999999999994</v>
      </c>
    </row>
    <row r="12" spans="1:20" s="60" customFormat="1" ht="12.75" x14ac:dyDescent="0.25">
      <c r="A12" s="62"/>
      <c r="B12" s="61" t="s">
        <v>101</v>
      </c>
      <c r="C12" s="63" t="s">
        <v>109</v>
      </c>
      <c r="D12" s="64">
        <f>F5</f>
        <v>79.349999999999994</v>
      </c>
      <c r="E12" s="79">
        <v>0.05</v>
      </c>
      <c r="F12" s="65">
        <f t="shared" si="0"/>
        <v>3.9674999999999998</v>
      </c>
    </row>
    <row r="13" spans="1:20" s="60" customFormat="1" ht="12.75" x14ac:dyDescent="0.25">
      <c r="A13" s="93"/>
      <c r="B13" s="94" t="s">
        <v>58</v>
      </c>
      <c r="C13" s="95" t="s">
        <v>109</v>
      </c>
      <c r="D13" s="96">
        <f>F5</f>
        <v>79.349999999999994</v>
      </c>
      <c r="E13" s="97">
        <v>0.03</v>
      </c>
      <c r="F13" s="98">
        <f t="shared" si="0"/>
        <v>2.3804999999999996</v>
      </c>
    </row>
    <row r="14" spans="1:20" s="60" customFormat="1" ht="12.75" x14ac:dyDescent="0.25">
      <c r="A14" s="93"/>
      <c r="B14" s="94" t="s">
        <v>103</v>
      </c>
      <c r="C14" s="95" t="s">
        <v>108</v>
      </c>
      <c r="D14" s="96">
        <f>F5</f>
        <v>79.349999999999994</v>
      </c>
      <c r="E14" s="97">
        <v>0</v>
      </c>
      <c r="F14" s="98">
        <f t="shared" si="0"/>
        <v>0</v>
      </c>
    </row>
    <row r="15" spans="1:20" s="60" customFormat="1" ht="12.75" x14ac:dyDescent="0.25">
      <c r="A15" s="93"/>
      <c r="B15" s="94" t="s">
        <v>104</v>
      </c>
      <c r="C15" s="95" t="s">
        <v>108</v>
      </c>
      <c r="D15" s="96">
        <f>F5</f>
        <v>79.349999999999994</v>
      </c>
      <c r="E15" s="97">
        <v>0</v>
      </c>
      <c r="F15" s="98">
        <f t="shared" si="0"/>
        <v>0</v>
      </c>
    </row>
    <row r="16" spans="1:20" s="60" customFormat="1" ht="12.75" x14ac:dyDescent="0.25">
      <c r="A16" s="93"/>
      <c r="B16" s="94" t="s">
        <v>105</v>
      </c>
      <c r="C16" s="95" t="s">
        <v>108</v>
      </c>
      <c r="D16" s="96">
        <f>F5</f>
        <v>79.349999999999994</v>
      </c>
      <c r="E16" s="97">
        <v>0</v>
      </c>
      <c r="F16" s="98">
        <f t="shared" si="0"/>
        <v>0</v>
      </c>
    </row>
    <row r="17" spans="1:6" s="60" customFormat="1" ht="12.75" x14ac:dyDescent="0.25">
      <c r="A17" s="93"/>
      <c r="B17" s="94" t="s">
        <v>106</v>
      </c>
      <c r="C17" s="95" t="s">
        <v>108</v>
      </c>
      <c r="D17" s="96">
        <f>F5</f>
        <v>79.349999999999994</v>
      </c>
      <c r="E17" s="97">
        <v>0</v>
      </c>
      <c r="F17" s="98">
        <f t="shared" si="0"/>
        <v>0</v>
      </c>
    </row>
    <row r="18" spans="1:6" s="60" customFormat="1" ht="12.75" x14ac:dyDescent="0.25">
      <c r="A18" s="93"/>
      <c r="B18" s="94" t="s">
        <v>107</v>
      </c>
      <c r="C18" s="95" t="s">
        <v>108</v>
      </c>
      <c r="D18" s="96">
        <f>F5</f>
        <v>79.349999999999994</v>
      </c>
      <c r="E18" s="97">
        <v>0</v>
      </c>
      <c r="F18" s="98">
        <f t="shared" si="0"/>
        <v>0</v>
      </c>
    </row>
    <row r="19" spans="1:6" s="60" customFormat="1" ht="39" thickBot="1" x14ac:dyDescent="0.3">
      <c r="A19" s="69"/>
      <c r="B19" s="70" t="s">
        <v>102</v>
      </c>
      <c r="C19" s="71" t="s">
        <v>108</v>
      </c>
      <c r="D19" s="72">
        <f>F5</f>
        <v>79.349999999999994</v>
      </c>
      <c r="E19" s="80">
        <v>0</v>
      </c>
      <c r="F19" s="73">
        <f t="shared" si="0"/>
        <v>0</v>
      </c>
    </row>
    <row r="20" spans="1:6" s="45" customFormat="1" ht="13.5" customHeight="1" thickBot="1" x14ac:dyDescent="0.25">
      <c r="A20" s="199" t="s">
        <v>87</v>
      </c>
      <c r="B20" s="200"/>
      <c r="C20" s="200"/>
      <c r="D20" s="200"/>
      <c r="E20" s="200"/>
      <c r="F20" s="74">
        <f>SUM(F7:F19,F5)</f>
        <v>99.742949999999993</v>
      </c>
    </row>
    <row r="21" spans="1:6" s="45" customFormat="1" ht="13.5" customHeight="1" thickBot="1" x14ac:dyDescent="0.25">
      <c r="A21" s="201" t="s">
        <v>93</v>
      </c>
      <c r="B21" s="202"/>
      <c r="C21" s="202"/>
      <c r="D21" s="202"/>
      <c r="E21" s="202"/>
      <c r="F21" s="203"/>
    </row>
    <row r="22" spans="1:6" s="45" customFormat="1" ht="13.5" customHeight="1" x14ac:dyDescent="0.2">
      <c r="A22" s="167" t="s">
        <v>88</v>
      </c>
      <c r="B22" s="168"/>
      <c r="C22" s="168"/>
      <c r="D22" s="168"/>
      <c r="E22" s="77">
        <v>0.8</v>
      </c>
      <c r="F22" s="68">
        <f>F20*E22</f>
        <v>79.794359999999998</v>
      </c>
    </row>
    <row r="23" spans="1:6" s="45" customFormat="1" ht="13.5" customHeight="1" x14ac:dyDescent="0.2">
      <c r="A23" s="192" t="s">
        <v>89</v>
      </c>
      <c r="B23" s="193"/>
      <c r="C23" s="193"/>
      <c r="D23" s="193"/>
      <c r="E23" s="78">
        <v>0.04</v>
      </c>
      <c r="F23" s="66">
        <f>F20*E23</f>
        <v>3.9897179999999999</v>
      </c>
    </row>
    <row r="24" spans="1:6" s="45" customFormat="1" ht="13.5" customHeight="1" x14ac:dyDescent="0.2">
      <c r="A24" s="192" t="s">
        <v>90</v>
      </c>
      <c r="B24" s="193"/>
      <c r="C24" s="193"/>
      <c r="D24" s="193"/>
      <c r="E24" s="78">
        <v>0</v>
      </c>
      <c r="F24" s="66">
        <f>F20*E24</f>
        <v>0</v>
      </c>
    </row>
    <row r="25" spans="1:6" s="45" customFormat="1" ht="13.5" customHeight="1" thickBot="1" x14ac:dyDescent="0.25">
      <c r="A25" s="192" t="s">
        <v>96</v>
      </c>
      <c r="B25" s="193"/>
      <c r="C25" s="193"/>
      <c r="D25" s="193"/>
      <c r="E25" s="78">
        <v>0.16</v>
      </c>
      <c r="F25" s="66">
        <f>F20*E25</f>
        <v>15.958872</v>
      </c>
    </row>
    <row r="26" spans="1:6" s="45" customFormat="1" ht="13.5" customHeight="1" thickBot="1" x14ac:dyDescent="0.25">
      <c r="A26" s="169" t="s">
        <v>91</v>
      </c>
      <c r="B26" s="170"/>
      <c r="C26" s="170"/>
      <c r="D26" s="170"/>
      <c r="E26" s="170"/>
      <c r="F26" s="171"/>
    </row>
    <row r="27" spans="1:6" s="45" customFormat="1" ht="13.5" customHeight="1" x14ac:dyDescent="0.2">
      <c r="A27" s="172" t="s">
        <v>88</v>
      </c>
      <c r="B27" s="173"/>
      <c r="C27" s="173"/>
      <c r="D27" s="174"/>
      <c r="E27" s="75">
        <v>5.83</v>
      </c>
      <c r="F27" s="104">
        <f>F22*E27</f>
        <v>465.20111880000002</v>
      </c>
    </row>
    <row r="28" spans="1:6" s="45" customFormat="1" ht="13.5" customHeight="1" x14ac:dyDescent="0.2">
      <c r="A28" s="184" t="s">
        <v>89</v>
      </c>
      <c r="B28" s="185"/>
      <c r="C28" s="185"/>
      <c r="D28" s="186"/>
      <c r="E28" s="67">
        <v>4.58</v>
      </c>
      <c r="F28" s="105">
        <f>F23*E28</f>
        <v>18.272908439999998</v>
      </c>
    </row>
    <row r="29" spans="1:6" s="45" customFormat="1" ht="13.5" customHeight="1" x14ac:dyDescent="0.2">
      <c r="A29" s="184" t="s">
        <v>90</v>
      </c>
      <c r="B29" s="185"/>
      <c r="C29" s="185"/>
      <c r="D29" s="186"/>
      <c r="E29" s="67">
        <v>5.83</v>
      </c>
      <c r="F29" s="105">
        <f>F24*E29</f>
        <v>0</v>
      </c>
    </row>
    <row r="30" spans="1:6" s="45" customFormat="1" ht="13.5" customHeight="1" thickBot="1" x14ac:dyDescent="0.25">
      <c r="A30" s="181" t="s">
        <v>110</v>
      </c>
      <c r="B30" s="182"/>
      <c r="C30" s="182"/>
      <c r="D30" s="183"/>
      <c r="E30" s="106">
        <v>9.0299999999999994</v>
      </c>
      <c r="F30" s="107">
        <f>F25*E30</f>
        <v>144.10861415999997</v>
      </c>
    </row>
    <row r="31" spans="1:6" s="45" customFormat="1" ht="13.5" customHeight="1" thickBot="1" x14ac:dyDescent="0.25">
      <c r="A31" s="175" t="s">
        <v>92</v>
      </c>
      <c r="B31" s="176"/>
      <c r="C31" s="176"/>
      <c r="D31" s="176"/>
      <c r="E31" s="177"/>
      <c r="F31" s="108">
        <f>SUM(F27:F30)</f>
        <v>627.58264139999994</v>
      </c>
    </row>
    <row r="32" spans="1:6" s="76" customFormat="1" ht="13.5" customHeight="1" x14ac:dyDescent="0.2">
      <c r="A32" s="87"/>
      <c r="B32" s="88" t="s">
        <v>111</v>
      </c>
      <c r="C32" s="89" t="str">
        <f>C8</f>
        <v>п. 2.7</v>
      </c>
      <c r="D32" s="109" t="s">
        <v>113</v>
      </c>
      <c r="E32" s="110">
        <v>7.4999999999999997E-2</v>
      </c>
      <c r="F32" s="92">
        <f>F31*E32</f>
        <v>47.068698104999996</v>
      </c>
    </row>
    <row r="33" spans="1:21" s="45" customFormat="1" ht="42" customHeight="1" thickBot="1" x14ac:dyDescent="0.25">
      <c r="A33" s="69"/>
      <c r="B33" s="70" t="s">
        <v>114</v>
      </c>
      <c r="C33" s="71" t="s">
        <v>115</v>
      </c>
      <c r="D33" s="111" t="s">
        <v>116</v>
      </c>
      <c r="E33" s="80">
        <v>1.2E-2</v>
      </c>
      <c r="F33" s="73">
        <f>F31*E33</f>
        <v>7.5309916967999992</v>
      </c>
    </row>
    <row r="34" spans="1:21" s="45" customFormat="1" ht="27" customHeight="1" thickBot="1" x14ac:dyDescent="0.25">
      <c r="A34" s="169" t="s">
        <v>119</v>
      </c>
      <c r="B34" s="170"/>
      <c r="C34" s="170"/>
      <c r="D34" s="170"/>
      <c r="E34" s="170"/>
      <c r="F34" s="171"/>
    </row>
    <row r="35" spans="1:21" s="45" customFormat="1" ht="27" customHeight="1" x14ac:dyDescent="0.2">
      <c r="A35" s="172" t="s">
        <v>88</v>
      </c>
      <c r="B35" s="173"/>
      <c r="C35" s="173"/>
      <c r="D35" s="174"/>
      <c r="E35" s="77">
        <f>1.05*1.044</f>
        <v>1.0962000000000001</v>
      </c>
      <c r="F35" s="68">
        <f>F27*E35</f>
        <v>509.95346642856003</v>
      </c>
    </row>
    <row r="36" spans="1:21" s="45" customFormat="1" ht="13.5" customHeight="1" x14ac:dyDescent="0.2">
      <c r="A36" s="184" t="s">
        <v>89</v>
      </c>
      <c r="B36" s="185"/>
      <c r="C36" s="185"/>
      <c r="D36" s="186"/>
      <c r="E36" s="78">
        <f>1.05*1.044</f>
        <v>1.0962000000000001</v>
      </c>
      <c r="F36" s="66">
        <f>F28*E36</f>
        <v>20.030762231927998</v>
      </c>
    </row>
    <row r="37" spans="1:21" s="45" customFormat="1" ht="13.5" customHeight="1" x14ac:dyDescent="0.2">
      <c r="A37" s="184" t="s">
        <v>90</v>
      </c>
      <c r="B37" s="185"/>
      <c r="C37" s="185"/>
      <c r="D37" s="186"/>
      <c r="E37" s="78">
        <f t="shared" ref="E37:E38" si="1">1.05*1.044</f>
        <v>1.0962000000000001</v>
      </c>
      <c r="F37" s="66">
        <f>F29*E37</f>
        <v>0</v>
      </c>
      <c r="G37" s="163" t="s">
        <v>120</v>
      </c>
    </row>
    <row r="38" spans="1:21" s="45" customFormat="1" ht="13.5" customHeight="1" x14ac:dyDescent="0.2">
      <c r="A38" s="184" t="s">
        <v>96</v>
      </c>
      <c r="B38" s="185"/>
      <c r="C38" s="185"/>
      <c r="D38" s="186"/>
      <c r="E38" s="78">
        <f t="shared" si="1"/>
        <v>1.0962000000000001</v>
      </c>
      <c r="F38" s="66">
        <f>(F30-F32)*E38</f>
        <v>106.37515597949098</v>
      </c>
      <c r="G38" s="163"/>
    </row>
    <row r="39" spans="1:21" s="45" customFormat="1" ht="13.5" customHeight="1" thickBot="1" x14ac:dyDescent="0.25">
      <c r="A39" s="187" t="s">
        <v>4</v>
      </c>
      <c r="B39" s="188"/>
      <c r="C39" s="188"/>
      <c r="D39" s="189"/>
      <c r="E39" s="112">
        <v>1.05</v>
      </c>
      <c r="F39" s="113">
        <f>F32*E39</f>
        <v>49.42213301025</v>
      </c>
      <c r="G39" s="163"/>
    </row>
    <row r="40" spans="1:21" s="45" customFormat="1" ht="13.5" customHeight="1" thickBot="1" x14ac:dyDescent="0.25">
      <c r="A40" s="164" t="s">
        <v>121</v>
      </c>
      <c r="B40" s="165"/>
      <c r="C40" s="165"/>
      <c r="D40" s="165"/>
      <c r="E40" s="166"/>
      <c r="F40" s="114">
        <f>SUM(F35:F39)</f>
        <v>685.78151765022903</v>
      </c>
      <c r="G40" s="163"/>
    </row>
    <row r="41" spans="1:21" s="45" customFormat="1" ht="26.25" customHeight="1" thickBot="1" x14ac:dyDescent="0.25">
      <c r="A41" s="178" t="s">
        <v>78</v>
      </c>
      <c r="B41" s="179"/>
      <c r="C41" s="179"/>
      <c r="D41" s="179"/>
      <c r="E41" s="180"/>
      <c r="F41" s="115">
        <f>F40*0.2</f>
        <v>137.15630353004582</v>
      </c>
      <c r="G41" s="103" t="s">
        <v>122</v>
      </c>
    </row>
    <row r="42" spans="1:21" s="45" customFormat="1" ht="13.5" customHeight="1" thickBot="1" x14ac:dyDescent="0.25">
      <c r="A42" s="160" t="s">
        <v>123</v>
      </c>
      <c r="B42" s="161"/>
      <c r="C42" s="161"/>
      <c r="D42" s="161"/>
      <c r="E42" s="162"/>
      <c r="F42" s="116">
        <f>SUM(F40:F41)</f>
        <v>822.9378211802748</v>
      </c>
    </row>
    <row r="43" spans="1:21" s="46" customFormat="1" ht="13.5" customHeight="1" x14ac:dyDescent="0.2">
      <c r="A43" s="87"/>
      <c r="B43" s="88" t="s">
        <v>111</v>
      </c>
      <c r="C43" s="89" t="s">
        <v>112</v>
      </c>
      <c r="D43" s="109" t="s">
        <v>113</v>
      </c>
      <c r="E43" s="110">
        <v>7.4999999999999997E-2</v>
      </c>
      <c r="F43" s="92">
        <f>F42*E43</f>
        <v>61.72033658852061</v>
      </c>
      <c r="G43" s="45"/>
    </row>
    <row r="44" spans="1:21" s="46" customFormat="1" ht="45" customHeight="1" thickBot="1" x14ac:dyDescent="0.25">
      <c r="A44" s="69"/>
      <c r="B44" s="70" t="s">
        <v>114</v>
      </c>
      <c r="C44" s="71" t="s">
        <v>115</v>
      </c>
      <c r="D44" s="111" t="s">
        <v>116</v>
      </c>
      <c r="E44" s="80">
        <v>1.2E-2</v>
      </c>
      <c r="F44" s="73">
        <f>F42*E44</f>
        <v>9.8752538541632973</v>
      </c>
      <c r="G44" s="45"/>
    </row>
    <row r="45" spans="1:21" s="47" customFormat="1" ht="13.5" customHeight="1" thickBot="1" x14ac:dyDescent="0.25">
      <c r="A45" s="157" t="s">
        <v>125</v>
      </c>
      <c r="B45" s="158"/>
      <c r="C45" s="158"/>
      <c r="D45" s="158"/>
      <c r="E45" s="159"/>
      <c r="F45" s="117">
        <f>F42-F44</f>
        <v>813.06256732611155</v>
      </c>
    </row>
    <row r="46" spans="1:21" s="47" customFormat="1" ht="13.5" customHeight="1" thickBot="1" x14ac:dyDescent="0.25">
      <c r="A46" s="157" t="s">
        <v>126</v>
      </c>
      <c r="B46" s="158"/>
      <c r="C46" s="158"/>
      <c r="D46" s="158"/>
      <c r="E46" s="159"/>
      <c r="F46" s="117">
        <f>F45/1.2</f>
        <v>677.55213943842637</v>
      </c>
    </row>
    <row r="47" spans="1:21" s="47" customFormat="1" ht="13.5" customHeight="1" thickBot="1" x14ac:dyDescent="0.25">
      <c r="A47" s="160" t="s">
        <v>127</v>
      </c>
      <c r="B47" s="161"/>
      <c r="C47" s="161"/>
      <c r="D47" s="161"/>
      <c r="E47" s="162"/>
      <c r="F47" s="118">
        <f>F46/1000</f>
        <v>0.6775521394384264</v>
      </c>
    </row>
    <row r="48" spans="1:21" ht="15.75" x14ac:dyDescent="0.2">
      <c r="A48" s="119"/>
      <c r="B48" s="119"/>
      <c r="C48" s="119"/>
      <c r="D48" s="119"/>
      <c r="E48" s="119"/>
      <c r="F48" s="120"/>
      <c r="U48" s="41"/>
    </row>
    <row r="49" spans="1:21" ht="15.75" x14ac:dyDescent="0.25">
      <c r="A49" s="121" t="s">
        <v>128</v>
      </c>
      <c r="B49" s="121"/>
      <c r="C49" s="121"/>
      <c r="D49" s="121"/>
      <c r="E49" s="122"/>
      <c r="F49" s="122"/>
      <c r="U49" s="41"/>
    </row>
    <row r="50" spans="1:21" x14ac:dyDescent="0.25">
      <c r="B50" s="48"/>
      <c r="C50" s="48"/>
      <c r="D50" s="48"/>
      <c r="E50" s="48"/>
      <c r="U50" s="41"/>
    </row>
    <row r="51" spans="1:21" ht="15.75" x14ac:dyDescent="0.2">
      <c r="A51" s="156"/>
      <c r="B51" s="156"/>
      <c r="C51" s="156"/>
      <c r="D51" s="123"/>
      <c r="E51" s="123"/>
      <c r="F51" s="123"/>
      <c r="U51" s="41"/>
    </row>
    <row r="52" spans="1:21" ht="15.75" x14ac:dyDescent="0.25">
      <c r="A52" s="124"/>
      <c r="B52" s="124"/>
      <c r="C52" s="124"/>
      <c r="D52" s="121"/>
      <c r="E52" s="122"/>
      <c r="F52" s="122"/>
      <c r="U52" s="41"/>
    </row>
    <row r="53" spans="1:21" ht="15.75" x14ac:dyDescent="0.25">
      <c r="A53" s="156"/>
      <c r="B53" s="156"/>
      <c r="C53" s="156"/>
      <c r="D53" s="121"/>
      <c r="E53" s="122"/>
      <c r="F53" s="122"/>
      <c r="U53" s="41"/>
    </row>
    <row r="54" spans="1:21" s="47" customFormat="1" ht="13.5" customHeight="1" x14ac:dyDescent="0.25">
      <c r="A54" s="41"/>
      <c r="B54" s="48"/>
      <c r="C54" s="48"/>
      <c r="D54" s="48"/>
      <c r="E54" s="48"/>
      <c r="F54" s="82"/>
    </row>
    <row r="55" spans="1:21" s="47" customFormat="1" ht="13.5" customHeight="1" x14ac:dyDescent="0.2">
      <c r="A55" s="41"/>
      <c r="B55" s="41"/>
      <c r="C55" s="41"/>
      <c r="D55" s="41"/>
      <c r="E55" s="41"/>
      <c r="F55" s="82"/>
    </row>
  </sheetData>
  <mergeCells count="31">
    <mergeCell ref="H1:T1"/>
    <mergeCell ref="A1:F1"/>
    <mergeCell ref="A23:D23"/>
    <mergeCell ref="A24:D24"/>
    <mergeCell ref="A25:D25"/>
    <mergeCell ref="A5:E5"/>
    <mergeCell ref="A6:F6"/>
    <mergeCell ref="A20:E20"/>
    <mergeCell ref="A21:F21"/>
    <mergeCell ref="A41:E41"/>
    <mergeCell ref="A42:E42"/>
    <mergeCell ref="A30:D30"/>
    <mergeCell ref="A38:D38"/>
    <mergeCell ref="A39:D39"/>
    <mergeCell ref="A37:D37"/>
    <mergeCell ref="A36:D36"/>
    <mergeCell ref="A28:D28"/>
    <mergeCell ref="A29:D29"/>
    <mergeCell ref="A35:D35"/>
    <mergeCell ref="G37:G40"/>
    <mergeCell ref="A40:E40"/>
    <mergeCell ref="A22:D22"/>
    <mergeCell ref="A26:F26"/>
    <mergeCell ref="A27:D27"/>
    <mergeCell ref="A31:E31"/>
    <mergeCell ref="A34:F34"/>
    <mergeCell ref="A53:C53"/>
    <mergeCell ref="A45:E45"/>
    <mergeCell ref="A46:E46"/>
    <mergeCell ref="A47:E47"/>
    <mergeCell ref="A51:C51"/>
  </mergeCells>
  <pageMargins left="0.70866141732283472" right="0.70866141732283472" top="0.74803149606299213" bottom="0.74803149606299213" header="0.31496062992125984" footer="0.31496062992125984"/>
  <pageSetup paperSize="9" scale="74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2020-07-16T05:29:28Z</cp:lastPrinted>
  <dcterms:created xsi:type="dcterms:W3CDTF">2016-12-11T23:43:31Z</dcterms:created>
  <dcterms:modified xsi:type="dcterms:W3CDTF">2020-08-17T05:08:51Z</dcterms:modified>
</cp:coreProperties>
</file>