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отделы и службы АмЭС\СОПР\04_Технические задания\2020\2_3 этап 2019\2.--- Согласовано в Филиале\84201_Р-т ПС Северная, Базовая\прил.1 техтребования\прил.1-2 ведомости\"/>
    </mc:Choice>
  </mc:AlternateContent>
  <bookViews>
    <workbookView xWindow="0" yWindow="0" windowWidth="15360" windowHeight="8205"/>
  </bookViews>
  <sheets>
    <sheet name="ВДИоР ПС Северная" sheetId="1" r:id="rId1"/>
    <sheet name="Расчеты материалов по ВДИоР" sheetId="2" r:id="rId2"/>
  </sheets>
  <definedNames>
    <definedName name="Z_D3E5AFB2_A911_4663_B506_36248F00171B_.wvu.PrintArea" localSheetId="0" hidden="1">'ВДИоР ПС Северная'!$A$1:$E$380</definedName>
    <definedName name="_xlnm.Print_Area" localSheetId="0">'ВДИоР ПС Северная'!$A$1:$E$353</definedName>
  </definedNames>
  <calcPr calcId="162913"/>
  <customWorkbookViews>
    <customWorkbookView name="Суворов Игорь Игоревич - Личное представление" guid="{D3E5AFB2-A911-4663-B506-36248F00171B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H309" i="1" l="1"/>
  <c r="F239" i="1"/>
  <c r="F236" i="1" l="1"/>
  <c r="F49" i="1" l="1"/>
  <c r="F150" i="1" l="1"/>
  <c r="R21" i="2" l="1"/>
  <c r="A281" i="1" l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270" i="1"/>
  <c r="A271" i="1" s="1"/>
  <c r="A272" i="1" s="1"/>
  <c r="A273" i="1" s="1"/>
  <c r="A274" i="1" s="1"/>
  <c r="A275" i="1" s="1"/>
  <c r="A257" i="1"/>
  <c r="A258" i="1" s="1"/>
  <c r="A259" i="1" s="1"/>
  <c r="A260" i="1" s="1"/>
  <c r="A261" i="1" s="1"/>
  <c r="A262" i="1" s="1"/>
  <c r="A263" i="1" s="1"/>
  <c r="A264" i="1" s="1"/>
  <c r="A265" i="1" s="1"/>
  <c r="A219" i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195" i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H93" i="2" l="1"/>
  <c r="L92" i="2" s="1"/>
  <c r="H92" i="2"/>
  <c r="D299" i="1"/>
  <c r="D300" i="1" l="1"/>
  <c r="D114" i="1" l="1"/>
  <c r="B3" i="2"/>
  <c r="M87" i="2" l="1"/>
  <c r="M85" i="2"/>
  <c r="L85" i="2"/>
  <c r="L89" i="2"/>
  <c r="D298" i="1" l="1"/>
  <c r="N19" i="2"/>
  <c r="H104" i="2" l="1"/>
  <c r="H103" i="2"/>
  <c r="H102" i="2"/>
  <c r="F164" i="1" l="1"/>
  <c r="D171" i="1"/>
  <c r="F107" i="1"/>
  <c r="F100" i="1"/>
  <c r="F101" i="1" s="1"/>
  <c r="F93" i="1"/>
  <c r="N21" i="2" l="1"/>
  <c r="D282" i="1"/>
  <c r="D319" i="1" l="1"/>
  <c r="D318" i="1"/>
  <c r="D301" i="1" l="1"/>
  <c r="D322" i="1"/>
  <c r="H99" i="2" l="1"/>
  <c r="D317" i="1" s="1"/>
  <c r="H84" i="2"/>
  <c r="D316" i="1" s="1"/>
  <c r="H83" i="2"/>
  <c r="D315" i="1" s="1"/>
  <c r="H81" i="2"/>
  <c r="H80" i="2"/>
  <c r="H79" i="2"/>
  <c r="H82" i="2"/>
  <c r="D314" i="1" s="1"/>
  <c r="H42" i="2" l="1"/>
  <c r="H64" i="2"/>
  <c r="H63" i="2"/>
  <c r="H62" i="2"/>
  <c r="H61" i="2"/>
  <c r="H60" i="2"/>
  <c r="F86" i="1"/>
  <c r="B42" i="2"/>
  <c r="B64" i="2"/>
  <c r="B63" i="2"/>
  <c r="B62" i="2"/>
  <c r="B61" i="2"/>
  <c r="B60" i="2"/>
  <c r="B54" i="2"/>
  <c r="B51" i="2"/>
  <c r="D256" i="1"/>
  <c r="F256" i="1" s="1"/>
  <c r="H74" i="2" l="1"/>
  <c r="F56" i="1" l="1"/>
  <c r="B85" i="2" l="1"/>
  <c r="N20" i="2" s="1"/>
  <c r="B84" i="2"/>
  <c r="B80" i="2"/>
  <c r="B83" i="2"/>
  <c r="B82" i="2"/>
  <c r="N18" i="2" s="1"/>
  <c r="D306" i="1" s="1"/>
  <c r="B81" i="2"/>
  <c r="N17" i="2" s="1"/>
  <c r="H76" i="2"/>
  <c r="H75" i="2"/>
  <c r="H73" i="2"/>
  <c r="H72" i="2"/>
  <c r="H70" i="2"/>
  <c r="H69" i="2"/>
  <c r="H68" i="2"/>
  <c r="H67" i="2"/>
  <c r="H66" i="2"/>
  <c r="B76" i="2"/>
  <c r="B75" i="2"/>
  <c r="B74" i="2"/>
  <c r="B73" i="2"/>
  <c r="B72" i="2"/>
  <c r="B70" i="2"/>
  <c r="B69" i="2"/>
  <c r="B68" i="2"/>
  <c r="B67" i="2"/>
  <c r="B66" i="2"/>
  <c r="H58" i="2"/>
  <c r="H57" i="2"/>
  <c r="H56" i="2"/>
  <c r="H55" i="2"/>
  <c r="H54" i="2"/>
  <c r="H52" i="2"/>
  <c r="H51" i="2"/>
  <c r="H50" i="2"/>
  <c r="H49" i="2"/>
  <c r="H48" i="2"/>
  <c r="H46" i="2"/>
  <c r="H45" i="2"/>
  <c r="H44" i="2"/>
  <c r="H43" i="2"/>
  <c r="B58" i="2"/>
  <c r="B57" i="2"/>
  <c r="B56" i="2"/>
  <c r="B55" i="2"/>
  <c r="B52" i="2"/>
  <c r="B50" i="2"/>
  <c r="B49" i="2"/>
  <c r="B48" i="2"/>
  <c r="B46" i="2"/>
  <c r="B45" i="2"/>
  <c r="B44" i="2"/>
  <c r="B43" i="2"/>
  <c r="H39" i="2"/>
  <c r="H38" i="2"/>
  <c r="H37" i="2"/>
  <c r="H36" i="2"/>
  <c r="H35" i="2"/>
  <c r="H33" i="2"/>
  <c r="H32" i="2"/>
  <c r="H31" i="2"/>
  <c r="H30" i="2"/>
  <c r="H29" i="2"/>
  <c r="H27" i="2"/>
  <c r="H26" i="2"/>
  <c r="H25" i="2"/>
  <c r="H24" i="2"/>
  <c r="H23" i="2"/>
  <c r="H19" i="2"/>
  <c r="H18" i="2"/>
  <c r="H17" i="2"/>
  <c r="H16" i="2"/>
  <c r="H15" i="2"/>
  <c r="H13" i="2"/>
  <c r="H12" i="2"/>
  <c r="H11" i="2"/>
  <c r="H10" i="2"/>
  <c r="H9" i="2"/>
  <c r="H7" i="2"/>
  <c r="H6" i="2"/>
  <c r="H5" i="2"/>
  <c r="H4" i="2"/>
  <c r="H3" i="2"/>
  <c r="B39" i="2"/>
  <c r="B38" i="2"/>
  <c r="B37" i="2"/>
  <c r="B36" i="2"/>
  <c r="B35" i="2"/>
  <c r="B33" i="2"/>
  <c r="B32" i="2"/>
  <c r="N6" i="2" l="1"/>
  <c r="R6" i="2" s="1"/>
  <c r="D347" i="1" s="1"/>
  <c r="N5" i="2"/>
  <c r="N8" i="2"/>
  <c r="D302" i="1" s="1"/>
  <c r="N4" i="2"/>
  <c r="D304" i="1" s="1"/>
  <c r="N7" i="2"/>
  <c r="D305" i="1" s="1"/>
  <c r="N13" i="2"/>
  <c r="N16" i="2"/>
  <c r="D297" i="1" s="1"/>
  <c r="N12" i="2"/>
  <c r="N9" i="2"/>
  <c r="N14" i="2"/>
  <c r="D293" i="1" s="1"/>
  <c r="N15" i="2"/>
  <c r="D296" i="1" s="1"/>
  <c r="N10" i="2"/>
  <c r="D287" i="1" s="1"/>
  <c r="N11" i="2"/>
  <c r="D295" i="1" s="1"/>
  <c r="D303" i="1"/>
  <c r="N22" i="2"/>
  <c r="B31" i="2"/>
  <c r="B30" i="2"/>
  <c r="B29" i="2"/>
  <c r="B27" i="2"/>
  <c r="B26" i="2"/>
  <c r="B25" i="2"/>
  <c r="B24" i="2"/>
  <c r="B23" i="2"/>
  <c r="B19" i="2"/>
  <c r="B18" i="2"/>
  <c r="B17" i="2"/>
  <c r="B16" i="2"/>
  <c r="B15" i="2"/>
  <c r="B13" i="2"/>
  <c r="B12" i="2"/>
  <c r="B11" i="2"/>
  <c r="B10" i="2"/>
  <c r="B9" i="2"/>
  <c r="B7" i="2"/>
  <c r="B4" i="2"/>
  <c r="B6" i="2"/>
  <c r="B5" i="2"/>
  <c r="D294" i="1" l="1"/>
  <c r="R12" i="2"/>
  <c r="A190" i="1"/>
  <c r="A191" i="1" s="1"/>
  <c r="A192" i="1" s="1"/>
  <c r="R13" i="2" l="1"/>
  <c r="D63" i="1" l="1"/>
  <c r="A39" i="1"/>
  <c r="A40" i="1" s="1"/>
  <c r="A41" i="1" s="1"/>
  <c r="A42" i="1" s="1"/>
  <c r="A43" i="1" s="1"/>
  <c r="A44" i="1" s="1"/>
  <c r="A45" i="1" s="1"/>
  <c r="A46" i="1" s="1"/>
  <c r="A47" i="1" s="1"/>
  <c r="A49" i="1" s="1"/>
  <c r="A50" i="1" s="1"/>
  <c r="A51" i="1" s="1"/>
  <c r="A52" i="1" s="1"/>
  <c r="A53" i="1" s="1"/>
  <c r="A54" i="1" s="1"/>
  <c r="A56" i="1" l="1"/>
  <c r="A57" i="1" s="1"/>
  <c r="A58" i="1" s="1"/>
  <c r="A59" i="1" s="1"/>
  <c r="A60" i="1" s="1"/>
  <c r="A61" i="1" s="1"/>
  <c r="A63" i="1" l="1"/>
  <c r="A64" i="1" s="1"/>
  <c r="A65" i="1" s="1"/>
  <c r="A66" i="1" s="1"/>
  <c r="A76" i="1" l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67" i="1"/>
  <c r="A68" i="1" s="1"/>
  <c r="A69" i="1" s="1"/>
  <c r="A70" i="1" s="1"/>
  <c r="A71" i="1" s="1"/>
  <c r="A72" i="1" s="1"/>
  <c r="A73" i="1" s="1"/>
  <c r="A89" i="1" l="1"/>
  <c r="A90" i="1" s="1"/>
  <c r="A91" i="1" s="1"/>
  <c r="A93" i="1" s="1"/>
  <c r="A94" i="1" s="1"/>
  <c r="A95" i="1" s="1"/>
  <c r="A96" i="1" l="1"/>
  <c r="A97" i="1" s="1"/>
  <c r="A98" i="1" s="1"/>
  <c r="A100" i="1" s="1"/>
  <c r="A101" i="1" s="1"/>
  <c r="A102" i="1" s="1"/>
  <c r="A103" i="1" s="1"/>
  <c r="A104" i="1" s="1"/>
  <c r="A105" i="1" s="1"/>
  <c r="A107" i="1" s="1"/>
  <c r="A108" i="1" s="1"/>
  <c r="A109" i="1" s="1"/>
  <c r="A110" i="1" s="1"/>
  <c r="A111" i="1" s="1"/>
  <c r="A112" i="1" s="1"/>
  <c r="A114" i="1" s="1"/>
  <c r="A115" i="1" s="1"/>
  <c r="A116" i="1" s="1"/>
  <c r="A117" i="1" s="1"/>
  <c r="A118" i="1" l="1"/>
  <c r="A119" i="1" l="1"/>
  <c r="A120" i="1" s="1"/>
  <c r="A121" i="1" s="1"/>
  <c r="A122" i="1" s="1"/>
  <c r="A123" i="1" s="1"/>
  <c r="A124" i="1" s="1"/>
  <c r="A125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50" i="1" s="1"/>
  <c r="A151" i="1" s="1"/>
  <c r="A152" i="1" s="1"/>
  <c r="A153" i="1" s="1"/>
  <c r="A154" i="1" s="1"/>
  <c r="A155" i="1" s="1"/>
  <c r="A157" i="1" s="1"/>
  <c r="A158" i="1" s="1"/>
  <c r="A159" i="1" s="1"/>
  <c r="A160" i="1" s="1"/>
  <c r="A161" i="1" s="1"/>
  <c r="A162" i="1" s="1"/>
  <c r="A164" i="1" s="1"/>
  <c r="A165" i="1" s="1"/>
  <c r="A166" i="1" s="1"/>
  <c r="A167" i="1" s="1"/>
  <c r="A168" i="1" s="1"/>
  <c r="A169" i="1" s="1"/>
  <c r="A171" i="1" s="1"/>
  <c r="A172" i="1" s="1"/>
  <c r="A173" i="1" s="1"/>
  <c r="A174" i="1" s="1"/>
  <c r="A175" i="1" s="1"/>
  <c r="A176" i="1" l="1"/>
  <c r="A177" i="1" s="1"/>
  <c r="A178" i="1" s="1"/>
  <c r="A179" i="1" s="1"/>
  <c r="A180" i="1" s="1"/>
  <c r="A181" i="1" s="1"/>
  <c r="A182" i="1" s="1"/>
</calcChain>
</file>

<file path=xl/sharedStrings.xml><?xml version="1.0" encoding="utf-8"?>
<sst xmlns="http://schemas.openxmlformats.org/spreadsheetml/2006/main" count="912" uniqueCount="368">
  <si>
    <t>Наименованние работ</t>
  </si>
  <si>
    <t>Кол-во</t>
  </si>
  <si>
    <t>Единица измерения</t>
  </si>
  <si>
    <t>Обнаруженные дефекты</t>
  </si>
  <si>
    <t>№ п/п</t>
  </si>
  <si>
    <r>
      <t xml:space="preserve">СП: </t>
    </r>
    <r>
      <rPr>
        <u/>
        <sz val="13"/>
        <color theme="1"/>
        <rFont val="Times New Roman"/>
        <family val="1"/>
        <charset val="204"/>
      </rPr>
      <t>Западные ЭС</t>
    </r>
  </si>
  <si>
    <r>
      <t xml:space="preserve">Филиал: </t>
    </r>
    <r>
      <rPr>
        <u/>
        <sz val="13"/>
        <color theme="1"/>
        <rFont val="Times New Roman"/>
        <family val="1"/>
        <charset val="204"/>
      </rPr>
      <t>Амурские ЭС</t>
    </r>
  </si>
  <si>
    <r>
      <t xml:space="preserve">Организация: </t>
    </r>
    <r>
      <rPr>
        <u/>
        <sz val="13"/>
        <color theme="1"/>
        <rFont val="Times New Roman"/>
        <family val="1"/>
        <charset val="204"/>
      </rPr>
      <t>АО «ДРСК»</t>
    </r>
  </si>
  <si>
    <t>шт.</t>
  </si>
  <si>
    <t>-</t>
  </si>
  <si>
    <t>км</t>
  </si>
  <si>
    <t>т</t>
  </si>
  <si>
    <t>Транспортная схема</t>
  </si>
  <si>
    <t>кг.</t>
  </si>
  <si>
    <t>Погрузо-разгрузочные работы</t>
  </si>
  <si>
    <t>м</t>
  </si>
  <si>
    <t>Демонтаж ж/б фундаментов (Стойки УСО)</t>
  </si>
  <si>
    <t>Уплотнение грунта пневматическими трамбовками группа грунтов 2</t>
  </si>
  <si>
    <t>кг</t>
  </si>
  <si>
    <t xml:space="preserve">Пусконаладочные работы </t>
  </si>
  <si>
    <t>схема</t>
  </si>
  <si>
    <t xml:space="preserve">Испытания электрооборудования </t>
  </si>
  <si>
    <t>Измерение сопротивления изоляции повышенным напряжением частоты 50 Гц</t>
  </si>
  <si>
    <t>Измерение сопротивления постоянному току</t>
  </si>
  <si>
    <t>Материалы и оборудование предоставляемые Подрядчиком</t>
  </si>
  <si>
    <t xml:space="preserve">Швеллер 10П В ГОСТ 8240-97 Ст3 кп ГОСТ 535-2005 </t>
  </si>
  <si>
    <t>Полоса 5х50 В ГОСТ 103-2006 Ст3 кп ГОСТ 535-2005</t>
  </si>
  <si>
    <t>Наладка  цепей э/м блокировки на базе терминала Сириус-2-ОБ с общим количеством коммутационных аппаратов до 64 шт.</t>
  </si>
  <si>
    <t>Монтаж и наладка схемы вторичной коммутации разъединителей 35 кВ</t>
  </si>
  <si>
    <t>Засыпка вручную песком пазух котлованов после демонтажа стоек УСО</t>
  </si>
  <si>
    <t>Погрузо-разгрузочные работы подрядчик осуществляет самостоятельно</t>
  </si>
  <si>
    <t>Разъединитель трехполюсной напряжением 35 кВ (Измерение и регулировка контактного давления, Измерение переходного сопротивления контактов )</t>
  </si>
  <si>
    <t>г.Благовещенск-г.Свободный</t>
  </si>
  <si>
    <t>Приложение № 1-6/9 к Приказу «Об  учетной  политике АО «ДРСК»»</t>
  </si>
  <si>
    <t>Растворитель 647 ГОСТ 18188-72</t>
  </si>
  <si>
    <t>Щебень в плотном теле фракция 20-40 мм ГОСТ 8267-93</t>
  </si>
  <si>
    <t>Песок природный для строительных работ повышенной крупности и крупный ГОСТ 8736-2014</t>
  </si>
  <si>
    <t>Зажим наборный контактный для кабелей сечением от 1,5-10 мм2  ТР ТС 004/2011, IEC 60947-1</t>
  </si>
  <si>
    <r>
      <t xml:space="preserve">Объект: </t>
    </r>
    <r>
      <rPr>
        <u/>
        <sz val="13"/>
        <rFont val="Times New Roman"/>
        <family val="1"/>
        <charset val="204"/>
      </rPr>
      <t>ПС 35 кВ Северная Инв. № ZS0003058</t>
    </r>
  </si>
  <si>
    <t>Комиссия провела обследование ПС 35/10 кВ Северная вследствие чего приняла решение о необходимости  проведения следующего объема  работ по ремонту:</t>
  </si>
  <si>
    <t>Установка лежней марки ЛЖ-44</t>
  </si>
  <si>
    <t>Лежень ЛЖ-44 Чертеж 6АЩ 309.061СБ</t>
  </si>
  <si>
    <t xml:space="preserve"> </t>
  </si>
  <si>
    <t>м2</t>
  </si>
  <si>
    <t>Работы по ремонту маслоприемников Т-1, Т-2</t>
  </si>
  <si>
    <t>м3</t>
  </si>
  <si>
    <t>Наладка защит трансформатора на базе Сириус-Т, Сириус -УВ, Сириус-2В</t>
  </si>
  <si>
    <t xml:space="preserve">Работы на ОРУ-35. Работы по замене разъединителей 35 кВ, демонтажу выключателей 35 кВ, замена фундаментов </t>
  </si>
  <si>
    <t>Работа на присоединении Л-35 Амурская1</t>
  </si>
  <si>
    <t>2/0,553</t>
  </si>
  <si>
    <t>4/1,106</t>
  </si>
  <si>
    <t>Устройство подстилающих и выравнивающих слоев оснований из песка (6 см)</t>
  </si>
  <si>
    <t xml:space="preserve">Уплотнение грунта ручными пневматическими трамбовками </t>
  </si>
  <si>
    <t>Устройство прослойки из нетканного синтетического материала (НСМ) в земляном полотне: сплошной</t>
  </si>
  <si>
    <t>Устройство оснований толщиной 10 см из щебня фракции 20-40 мм при укатке каменных материалов с пределом прочности на сжатие до 68,6 МПа (700 кгс/см2): однослойных</t>
  </si>
  <si>
    <t>2/0,96</t>
  </si>
  <si>
    <t xml:space="preserve">Отсоединение жил кабелей до 4 мм2 </t>
  </si>
  <si>
    <t>Изготовление м/к под В-Л-35 Амур2</t>
  </si>
  <si>
    <t>Изготовление м/к под ЛР-Л-35 Амур2, ШР-Л-35 Амур2</t>
  </si>
  <si>
    <t>Окраска металлических окрашенных поверхностей защитно-декаративным покрытием Алпол</t>
  </si>
  <si>
    <t xml:space="preserve">Зачистка металлических поверхностей </t>
  </si>
  <si>
    <t>Покрытие металлических зачищенных поверхностей цинконаполненной высокополимерной композицией Цинол</t>
  </si>
  <si>
    <t>Изготовление м/к под оборудование массой до 3 т (основание под выключатель с РШ из швеллера №12П)</t>
  </si>
  <si>
    <t>Изготовление м/к под оборудование массой до 3 т (основание под выключатель с РШ из уголка равнополочного 75*75*5)</t>
  </si>
  <si>
    <t>Изготовление м/к под оборудование массой до 3 т (основание для обслуживания привода выключателя)</t>
  </si>
  <si>
    <t>Работа на присоединении Л-35 Амурская2</t>
  </si>
  <si>
    <t>Изготовление м/к под В-Л-35 Амур1</t>
  </si>
  <si>
    <t>Изготовление м/к под ЛР-Л-35 Амур1, ШР-Л-35 Амур1</t>
  </si>
  <si>
    <t>Работа на присоединении Л-35 Пёра</t>
  </si>
  <si>
    <t>Изготовление м/к под В-Л-35 Пёра</t>
  </si>
  <si>
    <t>Изготовление м/к под ЛР-Л-35 Пёра, ШР-Л-35 Пёра</t>
  </si>
  <si>
    <t>Работа на присоединении СВ-35</t>
  </si>
  <si>
    <t>Изготовление м/к под СВ-35</t>
  </si>
  <si>
    <t>Изготовление м/к под СР-35 1С, СР-35 2С</t>
  </si>
  <si>
    <t>Работа на присоединении Т-1</t>
  </si>
  <si>
    <t>1/0,2765</t>
  </si>
  <si>
    <t>Изготовление м/к под В-35 Т-1</t>
  </si>
  <si>
    <t>Изготовление м/к под ШР-35 Т-1</t>
  </si>
  <si>
    <t>Работа на присоединении Т-2</t>
  </si>
  <si>
    <t>Изготовление м/к под В-35 Т-2</t>
  </si>
  <si>
    <t>Изготовление м/к под ШР-35 Т-2</t>
  </si>
  <si>
    <t>Работа на присоединении ТН1-35</t>
  </si>
  <si>
    <t>Изготовление м/к под ТН1-35, ШР-35 ТН1-35, ОПН1-35</t>
  </si>
  <si>
    <t>Работа на присоединении ТН2-35</t>
  </si>
  <si>
    <t>Изготовление м/к под ТН2-35, ШР-35 ТН2-35, ОПН2-35</t>
  </si>
  <si>
    <t>8/4,5</t>
  </si>
  <si>
    <t>Разработка грунта вручную под ограждение маслоприемника</t>
  </si>
  <si>
    <t>Устройство песчано-гравийного основания под фундамент из монолитного ж/бетона (ограждение маслоприемника)</t>
  </si>
  <si>
    <t>Разработка грунта вручную под дно маслоприемника</t>
  </si>
  <si>
    <t>Засыпка щебня в маслоприемник Т-1, Т-2 (в крупном теле, фракция 40-70 мм)</t>
  </si>
  <si>
    <t xml:space="preserve">Прокладка заземлителя горизонтального из стали полосовой сечением 250 мм2  </t>
  </si>
  <si>
    <t xml:space="preserve">Демонтаж заземлителя горизонтального из стали полосовой сечением 250 мм2  </t>
  </si>
  <si>
    <t>Прокладка проводника, заземляющего открыто проложенного по строительным основаниям из полосовой стали сечением 250 мм2</t>
  </si>
  <si>
    <t>песок</t>
  </si>
  <si>
    <t>Дорнит</t>
  </si>
  <si>
    <t>Битум</t>
  </si>
  <si>
    <t>ЛЖ-44</t>
  </si>
  <si>
    <t>Щебень 20-40</t>
  </si>
  <si>
    <t>Швеллер 12П</t>
  </si>
  <si>
    <t>Уголок 75</t>
  </si>
  <si>
    <t>Уголок 63</t>
  </si>
  <si>
    <t>Цинол</t>
  </si>
  <si>
    <t>Алпол</t>
  </si>
  <si>
    <t>Швеллер 10П</t>
  </si>
  <si>
    <t>Уголок 63*4</t>
  </si>
  <si>
    <t>Полоса 50*4</t>
  </si>
  <si>
    <t>ШЗВ</t>
  </si>
  <si>
    <t>6 шт.</t>
  </si>
  <si>
    <t>Изготовление м/к под оборудование массой до 3 т (основание для обслуживания привода выключателя) из уголка равнополочного 63*63*5</t>
  </si>
  <si>
    <t xml:space="preserve">  </t>
  </si>
  <si>
    <t>Щебень</t>
  </si>
  <si>
    <t>Арматура 10</t>
  </si>
  <si>
    <t>Бетон</t>
  </si>
  <si>
    <t>Полоса 50*5</t>
  </si>
  <si>
    <t>Щебень 40-70</t>
  </si>
  <si>
    <t>Общий объем материалов</t>
  </si>
  <si>
    <t>песок, м3</t>
  </si>
  <si>
    <t>Дорнит, м2</t>
  </si>
  <si>
    <t>Битум, м2</t>
  </si>
  <si>
    <t>ЛЖ-44, шт</t>
  </si>
  <si>
    <t>Щебень 20-40, м3</t>
  </si>
  <si>
    <t>Швеллер 12П, т</t>
  </si>
  <si>
    <t>Уголок 75, т</t>
  </si>
  <si>
    <t>Уголок 63*5</t>
  </si>
  <si>
    <t>Уголок 63*5, т</t>
  </si>
  <si>
    <t>Цинол, м2</t>
  </si>
  <si>
    <t>Алпол, м2</t>
  </si>
  <si>
    <t>Швеллер 10П, т</t>
  </si>
  <si>
    <t>Уголок 63*4, т</t>
  </si>
  <si>
    <t>Арматура 10, т</t>
  </si>
  <si>
    <t>Бетон, м3</t>
  </si>
  <si>
    <t>Полоса 50*5, т</t>
  </si>
  <si>
    <t>Щебень 40-70, м3</t>
  </si>
  <si>
    <t>Evrocol 041</t>
  </si>
  <si>
    <t>Evrocol 041, м2</t>
  </si>
  <si>
    <t>ЛЖ-28, шт</t>
  </si>
  <si>
    <t xml:space="preserve">перевод в кг </t>
  </si>
  <si>
    <t xml:space="preserve">Швеллер 12П В ГОСТ 8240-97 Ст3 кп ГОСТ 535-2005 </t>
  </si>
  <si>
    <t xml:space="preserve">Уголок 75х75х5 В ГОСТ 8509-93 Ст3 кп ГОСТ 535-2005 </t>
  </si>
  <si>
    <t xml:space="preserve">Уголок 63х63х5 В ГОСТ 8509-93 Ст3 кп ГОСТ 535-2005 </t>
  </si>
  <si>
    <t xml:space="preserve">Уголок 63х63х4 В ГОСТ 8509-93 Ст3 кп ГОСТ 535-2005 </t>
  </si>
  <si>
    <t>Щебень в плотном теле фракция 40-70 мм ГОСТ 8267-93</t>
  </si>
  <si>
    <t>Работы по замене кабельной продукции на ОРУ-35</t>
  </si>
  <si>
    <t>м/шт.</t>
  </si>
  <si>
    <t>Демонтаж плит перекрытия кабельных каналов</t>
  </si>
  <si>
    <t>Демонтаж кабеля из кабельных каналов (контрольный, силовой)</t>
  </si>
  <si>
    <t xml:space="preserve">Демонтаж жил кабелей до 4 мм2 </t>
  </si>
  <si>
    <t>шт/м3</t>
  </si>
  <si>
    <t>Монтаж брусков под каналы кабельные марки Б10 Серии 3.407.1-157</t>
  </si>
  <si>
    <t>Монтаж брусков под каналы кабельные марки Б5 Серии 3.407.1-157</t>
  </si>
  <si>
    <t>21/1,89</t>
  </si>
  <si>
    <t>Заделывание кабельных каналов бетоном, кирпичем</t>
  </si>
  <si>
    <t>Нанесение противопожарных меток на крышки кабельных каналов</t>
  </si>
  <si>
    <t>Монтаж плит перекрытия кабельных каналов</t>
  </si>
  <si>
    <t>11/3,0415</t>
  </si>
  <si>
    <t>Работы по ремонту освещения ОРУ-35</t>
  </si>
  <si>
    <t>Устройство огнепреградительных поясов и уплотнение кабельных заделок подушками противопожарными уплотнительными</t>
  </si>
  <si>
    <t>Огнезащитное покрытие кабелей составом "КЛ-1"</t>
  </si>
  <si>
    <t>Разработка грунта вручную под кабельную продукцию в местах прохода кабеля к Т-1, Т-2</t>
  </si>
  <si>
    <t xml:space="preserve">Пробивка проемов и конструкций из бетона </t>
  </si>
  <si>
    <t>Укладка трубопроводов из хризотилцементных безнапорных труб диаметром до 150 мм</t>
  </si>
  <si>
    <t>Заделка отверстий, гнезд и борозд: в стенах и перегородках железобетонных площадью до 0,1 м2</t>
  </si>
  <si>
    <t>133/133</t>
  </si>
  <si>
    <t>46/4,4</t>
  </si>
  <si>
    <t xml:space="preserve">Подключение жил кабелей до 16 мм2 </t>
  </si>
  <si>
    <t>Наладка выключателей секции 35 кВ на базе Сириус-2С</t>
  </si>
  <si>
    <t>Устройство подогрева масляного выключателя с одним нагревательным элементом</t>
  </si>
  <si>
    <t>Монтаж шкафа промежуточных зажимов комбинированного (глубина 350 мм)</t>
  </si>
  <si>
    <r>
      <t xml:space="preserve">Демонтаж разъединителя 35 кВ </t>
    </r>
    <r>
      <rPr>
        <b/>
        <sz val="11"/>
        <color theme="1"/>
        <rFont val="Times New Roman"/>
        <family val="1"/>
        <charset val="204"/>
      </rPr>
      <t>(ЛР-Л-35 Амур2, ШР-Л-35 Амур2)</t>
    </r>
  </si>
  <si>
    <r>
      <t>шт/м</t>
    </r>
    <r>
      <rPr>
        <vertAlign val="superscript"/>
        <sz val="11"/>
        <color theme="1"/>
        <rFont val="Times New Roman"/>
        <family val="1"/>
        <charset val="204"/>
      </rPr>
      <t>3</t>
    </r>
  </si>
  <si>
    <r>
      <t>м</t>
    </r>
    <r>
      <rPr>
        <vertAlign val="superscript"/>
        <sz val="11"/>
        <color theme="1"/>
        <rFont val="Times New Roman"/>
        <family val="1"/>
        <charset val="204"/>
      </rPr>
      <t>3</t>
    </r>
  </si>
  <si>
    <r>
      <t>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</si>
  <si>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шт./м</t>
    </r>
    <r>
      <rPr>
        <vertAlign val="superscript"/>
        <sz val="11"/>
        <color theme="1"/>
        <rFont val="Times New Roman"/>
        <family val="1"/>
        <charset val="204"/>
      </rPr>
      <t>3</t>
    </r>
  </si>
  <si>
    <r>
      <t xml:space="preserve">Монтаж разъединителя 35 кВ </t>
    </r>
    <r>
      <rPr>
        <b/>
        <sz val="11"/>
        <color theme="1"/>
        <rFont val="Times New Roman"/>
        <family val="1"/>
        <charset val="204"/>
      </rPr>
      <t>(ЛР-Л-35 Амур2, ШР-Л-35 Амур2)</t>
    </r>
  </si>
  <si>
    <r>
      <t xml:space="preserve">Разработка грунта вручную с креплениями в траншеях </t>
    </r>
    <r>
      <rPr>
        <b/>
        <sz val="11"/>
        <color theme="1"/>
        <rFont val="Times New Roman"/>
        <family val="1"/>
        <charset val="204"/>
      </rPr>
      <t>(присоединение спуска от оборудования к существующему контуру)</t>
    </r>
  </si>
  <si>
    <r>
      <t xml:space="preserve">Прокладка заземлителя горизонтального из стали полосовой сечением 250 мм2 </t>
    </r>
    <r>
      <rPr>
        <b/>
        <sz val="11"/>
        <color theme="1"/>
        <rFont val="Times New Roman"/>
        <family val="1"/>
        <charset val="204"/>
      </rPr>
      <t>(присоединение спуска от оборудования к существующему контуру)</t>
    </r>
  </si>
  <si>
    <r>
      <t xml:space="preserve">Прокладка проводника, заземляющего открыто проложенного по строительным основаниям из полосовой стали сечением 250 мм2 </t>
    </r>
    <r>
      <rPr>
        <b/>
        <sz val="11"/>
        <color theme="1"/>
        <rFont val="Times New Roman"/>
        <family val="1"/>
        <charset val="204"/>
      </rPr>
      <t>(присоединение спуска от оборудования к существующему контуру)</t>
    </r>
  </si>
  <si>
    <r>
      <t xml:space="preserve">Демонтаж разъединителя 35 кВ </t>
    </r>
    <r>
      <rPr>
        <b/>
        <sz val="11"/>
        <color theme="1"/>
        <rFont val="Times New Roman"/>
        <family val="1"/>
        <charset val="204"/>
      </rPr>
      <t>(ЛР-Л-35 Амур1, ШР-Л-35 Амур1)</t>
    </r>
  </si>
  <si>
    <r>
      <t xml:space="preserve">Монтаж разъединителя 35 кВ </t>
    </r>
    <r>
      <rPr>
        <b/>
        <sz val="11"/>
        <color theme="1"/>
        <rFont val="Times New Roman"/>
        <family val="1"/>
        <charset val="204"/>
      </rPr>
      <t>(ЛР-Л-35 Амур1, ШР-Л-35 Амур1)</t>
    </r>
  </si>
  <si>
    <r>
      <t xml:space="preserve">Демонтаж разъединителя 35 кВ </t>
    </r>
    <r>
      <rPr>
        <b/>
        <sz val="11"/>
        <color theme="1"/>
        <rFont val="Times New Roman"/>
        <family val="1"/>
        <charset val="204"/>
      </rPr>
      <t>(ЛР-Л-35 Пёра, ШР-Л-35 Пёра)</t>
    </r>
  </si>
  <si>
    <r>
      <t xml:space="preserve">Монтаж разъединителя 35 кВ </t>
    </r>
    <r>
      <rPr>
        <b/>
        <sz val="11"/>
        <color theme="1"/>
        <rFont val="Times New Roman"/>
        <family val="1"/>
        <charset val="204"/>
      </rPr>
      <t>(ЛР-Л-35 Пёра, ШР-Л-35 Пёра)</t>
    </r>
  </si>
  <si>
    <r>
      <t xml:space="preserve">Демонтаж разъединителя 35 кВ </t>
    </r>
    <r>
      <rPr>
        <b/>
        <sz val="11"/>
        <color theme="1"/>
        <rFont val="Times New Roman"/>
        <family val="1"/>
        <charset val="204"/>
      </rPr>
      <t>(СР-35 1С, СР-35 2С)</t>
    </r>
  </si>
  <si>
    <r>
      <t xml:space="preserve">Демонтаж выключателя масляного 35 кВ </t>
    </r>
    <r>
      <rPr>
        <b/>
        <sz val="11"/>
        <color theme="1"/>
        <rFont val="Times New Roman"/>
        <family val="1"/>
        <charset val="204"/>
      </rPr>
      <t>(СВ-35)</t>
    </r>
    <r>
      <rPr>
        <sz val="11"/>
        <color theme="1"/>
        <rFont val="Times New Roman"/>
        <family val="1"/>
        <charset val="204"/>
      </rPr>
      <t xml:space="preserve"> </t>
    </r>
  </si>
  <si>
    <r>
      <t xml:space="preserve">Демонтаж м/к под оборудование массой до 3 т. </t>
    </r>
    <r>
      <rPr>
        <b/>
        <sz val="11"/>
        <color theme="1"/>
        <rFont val="Times New Roman"/>
        <family val="1"/>
        <charset val="204"/>
      </rPr>
      <t xml:space="preserve">(СВ-35) </t>
    </r>
  </si>
  <si>
    <r>
      <t xml:space="preserve">Монтаж выключателя масляного 35 кВ </t>
    </r>
    <r>
      <rPr>
        <b/>
        <sz val="11"/>
        <color theme="1"/>
        <rFont val="Times New Roman"/>
        <family val="1"/>
        <charset val="204"/>
      </rPr>
      <t>(СВ-35)</t>
    </r>
    <r>
      <rPr>
        <sz val="11"/>
        <color theme="1"/>
        <rFont val="Times New Roman"/>
        <family val="1"/>
        <charset val="204"/>
      </rPr>
      <t xml:space="preserve"> </t>
    </r>
  </si>
  <si>
    <r>
      <t xml:space="preserve">Монтаж разъединителя 35 кВ </t>
    </r>
    <r>
      <rPr>
        <b/>
        <sz val="11"/>
        <color theme="1"/>
        <rFont val="Times New Roman"/>
        <family val="1"/>
        <charset val="204"/>
      </rPr>
      <t>(СР-35 1С, СР-35 2С)</t>
    </r>
  </si>
  <si>
    <r>
      <t xml:space="preserve">Демонтаж разъединителя 35 кВ </t>
    </r>
    <r>
      <rPr>
        <b/>
        <sz val="11"/>
        <color theme="1"/>
        <rFont val="Times New Roman"/>
        <family val="1"/>
        <charset val="204"/>
      </rPr>
      <t>(ШР-35 Т-1)</t>
    </r>
  </si>
  <si>
    <r>
      <t xml:space="preserve">Демонтаж выключателя масляного 35 кВ </t>
    </r>
    <r>
      <rPr>
        <b/>
        <sz val="11"/>
        <color theme="1"/>
        <rFont val="Times New Roman"/>
        <family val="1"/>
        <charset val="204"/>
      </rPr>
      <t>(В-35 Т-1)</t>
    </r>
    <r>
      <rPr>
        <sz val="11"/>
        <color theme="1"/>
        <rFont val="Times New Roman"/>
        <family val="1"/>
        <charset val="204"/>
      </rPr>
      <t xml:space="preserve"> </t>
    </r>
  </si>
  <si>
    <r>
      <t xml:space="preserve">Демонтаж м/к под оборудование массой до 3 т. </t>
    </r>
    <r>
      <rPr>
        <b/>
        <sz val="11"/>
        <color theme="1"/>
        <rFont val="Times New Roman"/>
        <family val="1"/>
        <charset val="204"/>
      </rPr>
      <t xml:space="preserve">(В-35 Т-1) </t>
    </r>
  </si>
  <si>
    <r>
      <t>шт./м</t>
    </r>
    <r>
      <rPr>
        <vertAlign val="superscript"/>
        <sz val="11"/>
        <rFont val="Times New Roman"/>
        <family val="1"/>
        <charset val="204"/>
      </rPr>
      <t>3</t>
    </r>
  </si>
  <si>
    <r>
      <t xml:space="preserve">Монтаж выключателя масляного 35 кВ </t>
    </r>
    <r>
      <rPr>
        <b/>
        <sz val="11"/>
        <color theme="1"/>
        <rFont val="Times New Roman"/>
        <family val="1"/>
        <charset val="204"/>
      </rPr>
      <t>(В-35 Т-1)</t>
    </r>
    <r>
      <rPr>
        <sz val="11"/>
        <color theme="1"/>
        <rFont val="Times New Roman"/>
        <family val="1"/>
        <charset val="204"/>
      </rPr>
      <t xml:space="preserve"> </t>
    </r>
  </si>
  <si>
    <r>
      <t xml:space="preserve">Монтаж разъединителя 35 кВ </t>
    </r>
    <r>
      <rPr>
        <b/>
        <sz val="11"/>
        <color theme="1"/>
        <rFont val="Times New Roman"/>
        <family val="1"/>
        <charset val="204"/>
      </rPr>
      <t>(ЩР-35 Т-1)</t>
    </r>
  </si>
  <si>
    <r>
      <t xml:space="preserve">Демонтаж разъединителя 35 кВ </t>
    </r>
    <r>
      <rPr>
        <b/>
        <sz val="11"/>
        <color theme="1"/>
        <rFont val="Times New Roman"/>
        <family val="1"/>
        <charset val="204"/>
      </rPr>
      <t>(ШР-35 Т-2)</t>
    </r>
  </si>
  <si>
    <r>
      <t xml:space="preserve">Демонтаж выключателя масляного 35 кВ </t>
    </r>
    <r>
      <rPr>
        <b/>
        <sz val="11"/>
        <color theme="1"/>
        <rFont val="Times New Roman"/>
        <family val="1"/>
        <charset val="204"/>
      </rPr>
      <t>(В-35 Т-2)</t>
    </r>
    <r>
      <rPr>
        <sz val="11"/>
        <color theme="1"/>
        <rFont val="Times New Roman"/>
        <family val="1"/>
        <charset val="204"/>
      </rPr>
      <t xml:space="preserve"> </t>
    </r>
  </si>
  <si>
    <r>
      <t xml:space="preserve">Демонтаж м/к под оборудование массой до 3 т. </t>
    </r>
    <r>
      <rPr>
        <b/>
        <sz val="11"/>
        <color theme="1"/>
        <rFont val="Times New Roman"/>
        <family val="1"/>
        <charset val="204"/>
      </rPr>
      <t xml:space="preserve">(В-35 Т-2) </t>
    </r>
  </si>
  <si>
    <r>
      <t xml:space="preserve">Монтаж выключателя масляного 35 кВ </t>
    </r>
    <r>
      <rPr>
        <b/>
        <sz val="11"/>
        <color theme="1"/>
        <rFont val="Times New Roman"/>
        <family val="1"/>
        <charset val="204"/>
      </rPr>
      <t>(В-35 Т-2)</t>
    </r>
    <r>
      <rPr>
        <sz val="11"/>
        <color theme="1"/>
        <rFont val="Times New Roman"/>
        <family val="1"/>
        <charset val="204"/>
      </rPr>
      <t xml:space="preserve"> </t>
    </r>
  </si>
  <si>
    <r>
      <t xml:space="preserve">Монтаж разъединителя 35 кВ </t>
    </r>
    <r>
      <rPr>
        <b/>
        <sz val="11"/>
        <color theme="1"/>
        <rFont val="Times New Roman"/>
        <family val="1"/>
        <charset val="204"/>
      </rPr>
      <t>(ЩР-35 Т-2)</t>
    </r>
  </si>
  <si>
    <r>
      <t xml:space="preserve">Демонтаж разъединителя 35 кВ </t>
    </r>
    <r>
      <rPr>
        <b/>
        <sz val="11"/>
        <color theme="1"/>
        <rFont val="Times New Roman"/>
        <family val="1"/>
        <charset val="204"/>
      </rPr>
      <t>(ШР-35 ТН1-35)</t>
    </r>
  </si>
  <si>
    <r>
      <t xml:space="preserve">Монтаж разъединителя 35 кВ </t>
    </r>
    <r>
      <rPr>
        <b/>
        <sz val="11"/>
        <color theme="1"/>
        <rFont val="Times New Roman"/>
        <family val="1"/>
        <charset val="204"/>
      </rPr>
      <t>(ШР-35 ТН1-35)</t>
    </r>
  </si>
  <si>
    <r>
      <t xml:space="preserve">Демонтаж разъединителя 35 кВ </t>
    </r>
    <r>
      <rPr>
        <b/>
        <sz val="11"/>
        <color theme="1"/>
        <rFont val="Times New Roman"/>
        <family val="1"/>
        <charset val="204"/>
      </rPr>
      <t>(ШР-35 ТН2-35)</t>
    </r>
  </si>
  <si>
    <r>
      <t xml:space="preserve">Монтаж разъединителя 35 кВ </t>
    </r>
    <r>
      <rPr>
        <b/>
        <sz val="11"/>
        <color theme="1"/>
        <rFont val="Times New Roman"/>
        <family val="1"/>
        <charset val="204"/>
      </rPr>
      <t>(ШР-35 ТН2-35)</t>
    </r>
  </si>
  <si>
    <r>
      <t xml:space="preserve">Устройство подстилающих и выравнивающих слоев оснований из песка (6 см) </t>
    </r>
    <r>
      <rPr>
        <b/>
        <sz val="11"/>
        <color theme="1"/>
        <rFont val="Times New Roman"/>
        <family val="1"/>
        <charset val="204"/>
      </rPr>
      <t>(устройство новой трассы кабельных каналов)</t>
    </r>
  </si>
  <si>
    <r>
      <t xml:space="preserve">Уплотнение грунта ручными пневматическими трамбовками </t>
    </r>
    <r>
      <rPr>
        <b/>
        <sz val="11"/>
        <color theme="1"/>
        <rFont val="Times New Roman"/>
        <family val="1"/>
        <charset val="204"/>
      </rPr>
      <t>(устройство новой трассы кабельных каналов)</t>
    </r>
  </si>
  <si>
    <r>
      <t>Устройство прослойки из нетканного синтетического материала (НСМ) в земляном полотне: сплошной</t>
    </r>
    <r>
      <rPr>
        <b/>
        <sz val="11"/>
        <color theme="1"/>
        <rFont val="Times New Roman"/>
        <family val="1"/>
        <charset val="204"/>
      </rPr>
      <t xml:space="preserve"> (устройство новой трассы кабельных каналов)</t>
    </r>
  </si>
  <si>
    <r>
      <t>Устройство оснований толщиной 10 см из щебня фракции 20-40 мм при укатке каменных материалов с пределом прочности на сжатие до 68,6 МПа (700 кгс/см2): однослойных</t>
    </r>
    <r>
      <rPr>
        <b/>
        <sz val="11"/>
        <color theme="1"/>
        <rFont val="Times New Roman"/>
        <family val="1"/>
        <charset val="204"/>
      </rPr>
      <t xml:space="preserve"> (устройство новой трассы кабельных каналов)</t>
    </r>
  </si>
  <si>
    <r>
      <t xml:space="preserve">Монтаж брусков под каналы кабельные марки Б5 Серии 3.407.1-157 </t>
    </r>
    <r>
      <rPr>
        <b/>
        <sz val="11"/>
        <rFont val="Times New Roman"/>
        <family val="1"/>
        <charset val="204"/>
      </rPr>
      <t>(устройство новой трассы кабельных каналов)</t>
    </r>
  </si>
  <si>
    <r>
      <t>Засыпка вручную траншей, пазух котлованов</t>
    </r>
    <r>
      <rPr>
        <b/>
        <sz val="11"/>
        <color theme="1"/>
        <rFont val="Times New Roman"/>
        <family val="1"/>
        <charset val="204"/>
      </rPr>
      <t xml:space="preserve"> (присоединение спуска от оборудования к существующему контуру)</t>
    </r>
  </si>
  <si>
    <r>
      <t xml:space="preserve">Уплотнение грунта ручными пневматическими трамбовками (ОРУ-35) </t>
    </r>
    <r>
      <rPr>
        <b/>
        <sz val="11"/>
        <color theme="1"/>
        <rFont val="Times New Roman"/>
        <family val="1"/>
        <charset val="204"/>
      </rPr>
      <t>(присоединение спуска от оборудования к существующему контуру)</t>
    </r>
  </si>
  <si>
    <t>Изготовление диспетчерских наименований</t>
  </si>
  <si>
    <t>Изготовление и монтаж диспетчерских наимменований</t>
  </si>
  <si>
    <t>Изготовление м/к под опорную изоляцию</t>
  </si>
  <si>
    <t>Монтаж изоляторов опорно-стержневых ИОС 35-1000 УХЛ1</t>
  </si>
  <si>
    <t xml:space="preserve">Разработка грунта вручную </t>
  </si>
  <si>
    <t xml:space="preserve">Резистор С5-35 В 50 Вт 1 кОм +5% ОЖО.467.541 ТУ (с креплением) </t>
  </si>
  <si>
    <t xml:space="preserve">Резистор С5-35 В 25 Вт 3,9 кОм +5% ОЖО.467.541 ТУ (с креплением) </t>
  </si>
  <si>
    <t>Брусок  Б10</t>
  </si>
  <si>
    <t>Брусок  Б5</t>
  </si>
  <si>
    <t>Лоток Л20.5</t>
  </si>
  <si>
    <t xml:space="preserve">Устройство подстилающих и выравнивающих слоев оснований из песка (6 см) </t>
  </si>
  <si>
    <t>Кабель КВВГЭнгLS 4х2,5</t>
  </si>
  <si>
    <t>Кабель КВВГЭнгLS 7х1,5</t>
  </si>
  <si>
    <t>Металлорукав РЗ-ЦП нг 20</t>
  </si>
  <si>
    <t>Металлорукав РЗ-ЦП нг 25</t>
  </si>
  <si>
    <t>Монтажный провод ПВ3 1х1,5</t>
  </si>
  <si>
    <t>Кирпич красный</t>
  </si>
  <si>
    <t>Подушки противопожарные</t>
  </si>
  <si>
    <t>Огнезащитный состав КЛ-1</t>
  </si>
  <si>
    <t>Плита перекрытия П10.5</t>
  </si>
  <si>
    <t>180/180</t>
  </si>
  <si>
    <t>Кабель КВВГЭнгLS 4х4</t>
  </si>
  <si>
    <t>Кабель КВВГЭнгLS 4х10</t>
  </si>
  <si>
    <t>Обогрев</t>
  </si>
  <si>
    <t>Соленоиды</t>
  </si>
  <si>
    <t xml:space="preserve">РПН </t>
  </si>
  <si>
    <t>Кабель КВВГЭнгLS 7х2,5</t>
  </si>
  <si>
    <t>Металлорукав РЗ-ЦП нг 32</t>
  </si>
  <si>
    <t>Брусок марки Б10 Серии 3.407.1-157</t>
  </si>
  <si>
    <t>Брусок марки Б5 Серии 3.407.1-157</t>
  </si>
  <si>
    <t>Провод монтажный ПВ3 1×1,5 ГОСТ 6323-79</t>
  </si>
  <si>
    <t>Кабель контрольный медный негорючий КВВГЭнгLS 4х2,5 ТУ 3500-002-6027143579-2015</t>
  </si>
  <si>
    <t>Кабель контрольный медный негорючий КВВГЭнгLS 7х1,5 ТУ 3500-002-6027143579-2015</t>
  </si>
  <si>
    <t>Кабель контрольный медный негорючий КВВГЭнгLS 7х2,5 ТУ 3500-002-6027143579-2015</t>
  </si>
  <si>
    <t>Кабель медный негорючий КВВГЭнгLS 4х4 ТУ 3500-002-6027143579-2015</t>
  </si>
  <si>
    <t>Кабель медный негорючий КВВГЭнгLS 4х10 ТУ 3500-002-6027143579-2015</t>
  </si>
  <si>
    <t>Металлорукав в ПВХ изоляции черного цвета d-20 мм РЗ-ЦП нг 20 ГОСТ Р МЭК 61386.1-2014</t>
  </si>
  <si>
    <t>Металлорукав в ПВХ изоляции черного цвета d-25 мм РЗ-ЦП нг 25 ГОСТ Р МЭК 61386.1-2014</t>
  </si>
  <si>
    <t>Металлорукав в ПВХ изоляции черного цвета d-32 мм РЗ-ЦП нг 32 ГОСТ Р МЭК 61386.1-2014</t>
  </si>
  <si>
    <t>Кабель контрольный медный негорючий КВВГЭнгLS 14х1,5 ТУ 3500-002-6027143579-2015</t>
  </si>
  <si>
    <t>шт</t>
  </si>
  <si>
    <t>Демонтаж изоляторов опорно-стержневых 35 кВ</t>
  </si>
  <si>
    <t>т.</t>
  </si>
  <si>
    <r>
      <t>Демонтаж м/к под оборудование массой до 3 т. (</t>
    </r>
    <r>
      <rPr>
        <b/>
        <sz val="11"/>
        <color theme="1"/>
        <rFont val="Times New Roman"/>
        <family val="1"/>
        <charset val="204"/>
      </rPr>
      <t>Опорная изоляция</t>
    </r>
    <r>
      <rPr>
        <sz val="11"/>
        <color theme="1"/>
        <rFont val="Times New Roman"/>
        <family val="1"/>
        <charset val="204"/>
      </rPr>
      <t>)</t>
    </r>
  </si>
  <si>
    <t>Светодиодный прожектор</t>
  </si>
  <si>
    <t>Автоматич. Выключатель</t>
  </si>
  <si>
    <t>Песок</t>
  </si>
  <si>
    <r>
      <t>Устройство подстилающих и выравнивающих слоев оснований из песка (6 см)</t>
    </r>
    <r>
      <rPr>
        <b/>
        <sz val="11"/>
        <color theme="1"/>
        <rFont val="Times New Roman"/>
        <family val="1"/>
        <charset val="204"/>
      </rPr>
      <t xml:space="preserve"> (Дно маслоприемников)</t>
    </r>
  </si>
  <si>
    <r>
      <t xml:space="preserve">Уплотнение грунта ручными пневматическими трамбовками </t>
    </r>
    <r>
      <rPr>
        <b/>
        <sz val="11"/>
        <color theme="1"/>
        <rFont val="Times New Roman"/>
        <family val="1"/>
        <charset val="204"/>
      </rPr>
      <t>(Дно маслоприемников)</t>
    </r>
  </si>
  <si>
    <t>Сталь горячекатаная для армирования ж/б конструкций d=10 А-III согласно ГОСТ5781-82</t>
  </si>
  <si>
    <t>км.</t>
  </si>
  <si>
    <t>Разрушение стенок маслоприемников, загрязнение щебня, выпирание арматуры. Трещины в стенах маслоприемников.</t>
  </si>
  <si>
    <t>Разъединитель РГ.1б-35II/1000 УХЛ1 ТУ3414-053-00110473-2003</t>
  </si>
  <si>
    <t>Разъединитель РГ.2-35II/1000 УХЛ1 ТУ3414-053-00110473-2003</t>
  </si>
  <si>
    <t>Разъединитель РГ.1а-35II/1000 УХЛ1 ТУ3414-053-00110473-2003</t>
  </si>
  <si>
    <t>Кабель ВВГнг LS 4х2,5 ГОСТ 31565-2012, ТУ 3530-017-63976269-2016 (ремонт освещения)</t>
  </si>
  <si>
    <t>Песчанно-гравийная смесь ГОСТ 31565-2012</t>
  </si>
  <si>
    <t>Изолятор опорно-стержневой ИОС 35-1000 УХЛ1 ГОСТ Р 52034-2008</t>
  </si>
  <si>
    <t>Кабель КВВГЭнгLS 14х1,5</t>
  </si>
  <si>
    <t>Бетон тяжелый марки М200 (В15) ГОСТ 7473-2010, ГОСТ-26633-91 (Изм. 1, 2)</t>
  </si>
  <si>
    <t>Труба хризотилцементная безнапорная диаметром до 150 мм ГОСТ 31416-2009</t>
  </si>
  <si>
    <t xml:space="preserve">Кабельный лоток Л20.5 Серии 3.407.1-157 </t>
  </si>
  <si>
    <t>Кирпич красный ГОСТ 530-2012</t>
  </si>
  <si>
    <t xml:space="preserve">Подушки противопожарные ППВ-1 ТУ 5767-006-01184700-2017 </t>
  </si>
  <si>
    <t>Шкаф промежуточных зажимов комбинированный ШЗВ+ШОВ 600х1000х400 ТУ 3433-003-46569277-2006</t>
  </si>
  <si>
    <t>Нетканный термоскрепленный геотекстиль ГОСТ 56419-2015, ПНСТ 20-2014</t>
  </si>
  <si>
    <t>Мастика гидроизоляционная холодная ТУ 5775-070-72746455-2012 с Изм. №1</t>
  </si>
  <si>
    <t>Огнезащитный состав КЛ-1 
ТУ 2316-014-40366225-99</t>
  </si>
  <si>
    <t>Провод АС-120 ГОСТ 839-80 с Изм.1, 2</t>
  </si>
  <si>
    <t>Выключатель автоматический S282 UC-K4 (=/~ 220/440 В Iном=4 А, хар К) ТР ТС 004/2011</t>
  </si>
  <si>
    <t>Доп. контакт к автомату ABB S2-H11 GHS2701916R0001 ТР ТС 004/2011</t>
  </si>
  <si>
    <t>Разрушение изоляции кабельной продукции, нарушение целостности кабельных лотков, выпирание арматурной сетки в крышках кабельных каналов. Проседание кабельной трассы, замывание грунтом. Необходимость монтажа новой кабельной трассы для проеладки кабельной продукции от оборудования.</t>
  </si>
  <si>
    <t xml:space="preserve">Необходимость освещения зоны осмотра оборудования. Установленное наружное освещение не справляется с данной функцией. Переоснащение ПС более современными, энергосберегающими системами </t>
  </si>
  <si>
    <t xml:space="preserve">
Загрязнение смазки болтовых контактных соединений. Коррозия, затирание резьбовых соединений, трещины в теле металла. Несоосность колонок разъединителей, отклонение по вертикали, разрушение армировки, сколы в теле фарфора. Разрушение антикоррозийного покрытия. </t>
  </si>
  <si>
    <r>
      <t xml:space="preserve">Демонтаж спуска, петли, перемычки </t>
    </r>
    <r>
      <rPr>
        <b/>
        <sz val="11"/>
        <color theme="1"/>
        <rFont val="Times New Roman"/>
        <family val="1"/>
        <charset val="204"/>
      </rPr>
      <t>(разъединитель)</t>
    </r>
    <r>
      <rPr>
        <sz val="11"/>
        <color theme="1"/>
        <rFont val="Times New Roman"/>
        <family val="1"/>
        <charset val="204"/>
      </rPr>
      <t xml:space="preserve"> сечением 120 мм</t>
    </r>
    <r>
      <rPr>
        <vertAlign val="superscript"/>
        <sz val="11"/>
        <color theme="1"/>
        <rFont val="Times New Roman"/>
        <family val="1"/>
        <charset val="204"/>
      </rPr>
      <t xml:space="preserve">2 </t>
    </r>
  </si>
  <si>
    <r>
      <t xml:space="preserve">Монтаж спуска, петли, перемычки </t>
    </r>
    <r>
      <rPr>
        <b/>
        <sz val="11"/>
        <color theme="1"/>
        <rFont val="Times New Roman"/>
        <family val="1"/>
        <charset val="204"/>
      </rPr>
      <t>(разъединитель)</t>
    </r>
    <r>
      <rPr>
        <sz val="11"/>
        <color theme="1"/>
        <rFont val="Times New Roman"/>
        <family val="1"/>
        <charset val="204"/>
      </rPr>
      <t xml:space="preserve"> сечением 120 мм</t>
    </r>
    <r>
      <rPr>
        <vertAlign val="superscript"/>
        <sz val="11"/>
        <color theme="1"/>
        <rFont val="Times New Roman"/>
        <family val="1"/>
        <charset val="204"/>
      </rPr>
      <t xml:space="preserve">2 </t>
    </r>
  </si>
  <si>
    <t xml:space="preserve">
Загрязнение смазки болтовых контактных соединений. Коррозия, затирание резьбовых соединений, трещины в теле металла. Несоосность колонок разъединителей, отклонение по вертикали, разрушение армировки, сколы в теле фарфора. Разрушение антикоррозийного покрытия. Разрушение ж/б фундаментов (стоек УСО) под оборудованием</t>
  </si>
  <si>
    <t>Загрязнение смазки болтовых контактных соединений. Коррозия, затирание резьбовых соединений, трещины в теле металла. Несоосность колонок разъединителей, отклонение по вертикали, разрушение армировки, сколы в теле фарфора. Разрушение антикоррозийного покрытия. Разрушение ж/б фундаментов (стоек УСО) под оборудованием. Монтаж оборудования на металлоконструкциях установленныз на лежневом фундаменте</t>
  </si>
  <si>
    <t xml:space="preserve">ШР-35 ТН1-35                                                                             Загрязнение смазки болтовых контактных соединений. Коррозия, затирание резьбовых соединений, трещины в теле металла. Несоосность колонок разъединителей, отклонение по вертикали, разрушение армировки, сколы в теле фарфора. Разрушение антикоррозийного покрытия. </t>
  </si>
  <si>
    <t xml:space="preserve">ШР-35 ТН2-35                                                                             Загрязнение смазки болтовых контактных соединений. Коррозия, затирание резьбовых соединений, трещины в теле металла. Несоосность колонок разъединителей, отклонение по вертикали, разрушение армировки, сколы в теле фарфора. Разрушение антикоррозийного покрытия. </t>
  </si>
  <si>
    <r>
      <t xml:space="preserve">Гидроизоляция боковая обмазочная битумная в 2 слоя </t>
    </r>
    <r>
      <rPr>
        <b/>
        <sz val="11"/>
        <color theme="1"/>
        <rFont val="Times New Roman"/>
        <family val="1"/>
        <charset val="204"/>
      </rPr>
      <t>(лежневый фундамент)</t>
    </r>
  </si>
  <si>
    <t>Гидроизоляция боковая обмазочная битумная в 2 слоя (лежневый фундамент)</t>
  </si>
  <si>
    <t>Изготовление м/к под оборудование массой до 3 т (основание под выключатель с РШ из уголка равнополочного 75*75*5 мм)</t>
  </si>
  <si>
    <t>Изготовление м/к под оборудование массой до 3 т (основание для обслуживания привода выключателя) из уголка равнополочного 63*63*5 мм</t>
  </si>
  <si>
    <t>Монтаж оборудования на металлоконструкциях установленных на лежневом фундаменте</t>
  </si>
  <si>
    <t>Изготовление м/к под оборудование массой до 3 т (основание под разъединители) из швеллера 10П</t>
  </si>
  <si>
    <t>Изготовление м/к под оборудование массой до 3 т  (основание под разъединители) из уголка равнополочного 63*63*4 мм</t>
  </si>
  <si>
    <t>Изготовление м/к под оборудование массой до 3 т (основание под разъединители) из полосы 50*5 мм</t>
  </si>
  <si>
    <t>Монтаж м/к под оборудование (выключатель, разъединители)</t>
  </si>
  <si>
    <t>Изготовление м/к под оборудование массой до 3 т  (основание под разъединитель) из уголка равнополочного 63*63*4 мм</t>
  </si>
  <si>
    <t>Изготовление м/к под оборудование массой до 3 т (основание под разъединитель) из швеллера 10П</t>
  </si>
  <si>
    <t>Изготовление м/к под оборудование массой до 3 т (основание под разъединитель) из полосы 50*5 мм</t>
  </si>
  <si>
    <t>Изготовление м/к под оборудование массой до 3 т (основание под опорную изоляцию) из швеллера 10П</t>
  </si>
  <si>
    <t>Изготовление м/к под оборудование массой до 3 т  (основание под опорную изоляцию) из уголка равнополочного 63*63*4 мм</t>
  </si>
  <si>
    <t>Изготовление м/к под оборудование массой до 3 т  (основание под опорную изоляцию) из полосы 50*5 мм</t>
  </si>
  <si>
    <t>Монтаж м/к под оборудование (выключатель, разъединитель, опорная изоляция)</t>
  </si>
  <si>
    <t>Монтаж оборудования</t>
  </si>
  <si>
    <r>
      <t xml:space="preserve">Огрунтовка металлических поверхностей за один раз: токопроводящей грунтовкой  </t>
    </r>
    <r>
      <rPr>
        <b/>
        <sz val="11"/>
        <color theme="1"/>
        <rFont val="Times New Roman"/>
        <family val="1"/>
        <charset val="204"/>
      </rPr>
      <t>(присоединение спуска от оборудования к существующему контуру)</t>
    </r>
  </si>
  <si>
    <r>
      <t xml:space="preserve">Огрунтовка металлических поверхностей за один раз: токопроводящей грунтовкой </t>
    </r>
    <r>
      <rPr>
        <b/>
        <sz val="11"/>
        <color theme="1"/>
        <rFont val="Times New Roman"/>
        <family val="1"/>
        <charset val="204"/>
      </rPr>
      <t>(присоединение спуска от оборудования к существующему контуру)</t>
    </r>
  </si>
  <si>
    <t xml:space="preserve">Огрунтовка металлических поверхностей за один раз: токопроводящей грунтовкой </t>
  </si>
  <si>
    <t>Кабельный ввод ТУ3449-001-11035088-2016</t>
  </si>
  <si>
    <t>Клеммный ряд ТР ТС 004/2011</t>
  </si>
  <si>
    <t>Необходимость для совместимости оборудования</t>
  </si>
  <si>
    <t xml:space="preserve">Выемка щебня (б/у) из маслоприемника </t>
  </si>
  <si>
    <t>Монтаж светодиодных прожекторов мощностью 150 Вт</t>
  </si>
  <si>
    <t>Замена прожектора на светодиодный прожектор мощностью 150 Вт</t>
  </si>
  <si>
    <t xml:space="preserve">Таблички с диспетчерскими наименованиями плохо читаемы. </t>
  </si>
  <si>
    <t>Проверка характеристки срабатывания В-35 кВ</t>
  </si>
  <si>
    <t xml:space="preserve">Плита перектрытия кабельных каналов марки П10.5 Серии 3.407.1-157 </t>
  </si>
  <si>
    <t>Цинконаполненная высокополимерная композиция Цинол ТУ 2313-012-12288779-99.</t>
  </si>
  <si>
    <t>Защитно-декаративное покрытие Алпол ТУ 2313-014-12288779-99</t>
  </si>
  <si>
    <t>Токопроводящая грунтовка ТУ 2316-013-32998388-2010 с изм.1</t>
  </si>
  <si>
    <t>Cветодиодные прожекторы 150 Вт (Световой поток 13000-15000 Лм, степень защиты - IP65-IP67) ТС 020-2011</t>
  </si>
  <si>
    <t>Световая лампа CL-520Y (220 В DC желтая) ТР ТС 004/2011</t>
  </si>
  <si>
    <t>Реле контроля напряжения 
R15-2013-23-1220-WTLDТР ТС 004/2011</t>
  </si>
  <si>
    <t>Модульный таймер 86.00.0.240.0000 ТР ТС 004/2011</t>
  </si>
  <si>
    <t>Розетка 90.03 (для реле) ТР ТС 004/2011</t>
  </si>
  <si>
    <t>Реле напряжения 
CM-ESS.2 (24-240 В AC/DC) ТР ТС 004/2011</t>
  </si>
  <si>
    <t>Блок питания БП-800 БПВА.436288.001 ТУ 6398-028-42968951-2012</t>
  </si>
  <si>
    <t>Набор резисторов БПВА.434312.002 ТУ 6398-028-42968951-2012</t>
  </si>
  <si>
    <t>Цифровой вольтметр 
N25H-3-4-04-RU-8 ТР ТС 004/2011</t>
  </si>
  <si>
    <t>Переключатель 4G10-1169-AM-U ТР ТС 004/2011</t>
  </si>
  <si>
    <t>Переключатель 4G10-208-R014 ТР ТС 004/2011</t>
  </si>
  <si>
    <t>Реле промежуточное 
R4-2014-23-1220-WTLD ТР ТС 004/2011</t>
  </si>
  <si>
    <t>Монтажная панелька GZT4 ТР ТС 004/2011</t>
  </si>
  <si>
    <t>Скоба выталкиватель GZT4-0040 ТР ТС 004/2011</t>
  </si>
  <si>
    <t>Din-рейка перфорированная 40 см. ТР ТС 004/2011</t>
  </si>
  <si>
    <t>Работы по демонтажу фундаментов на ОРУ-35</t>
  </si>
  <si>
    <t xml:space="preserve">Разрушение ж/б фундаментов. </t>
  </si>
  <si>
    <t xml:space="preserve">по ремонту ПС 35/10 кВ "Северная", "Базовая" </t>
  </si>
  <si>
    <r>
      <t xml:space="preserve">Демонтаж спуска, петли, перемычки </t>
    </r>
    <r>
      <rPr>
        <b/>
        <sz val="11"/>
        <color theme="1"/>
        <rFont val="Times New Roman"/>
        <family val="1"/>
        <charset val="204"/>
      </rPr>
      <t>(разъединитель,  выключатель)</t>
    </r>
    <r>
      <rPr>
        <sz val="11"/>
        <color theme="1"/>
        <rFont val="Times New Roman"/>
        <family val="1"/>
        <charset val="204"/>
      </rPr>
      <t xml:space="preserve"> сечением 120 мм</t>
    </r>
    <r>
      <rPr>
        <vertAlign val="superscript"/>
        <sz val="11"/>
        <color theme="1"/>
        <rFont val="Times New Roman"/>
        <family val="1"/>
        <charset val="204"/>
      </rPr>
      <t xml:space="preserve">2 </t>
    </r>
  </si>
  <si>
    <r>
      <t xml:space="preserve">Монтаж спуска, петли, перемычки </t>
    </r>
    <r>
      <rPr>
        <b/>
        <sz val="11"/>
        <color theme="1"/>
        <rFont val="Times New Roman"/>
        <family val="1"/>
        <charset val="204"/>
      </rPr>
      <t>(разъединитель, выключатель)</t>
    </r>
    <r>
      <rPr>
        <sz val="11"/>
        <color theme="1"/>
        <rFont val="Times New Roman"/>
        <family val="1"/>
        <charset val="204"/>
      </rPr>
      <t xml:space="preserve"> сечением 120 мм</t>
    </r>
    <r>
      <rPr>
        <vertAlign val="superscript"/>
        <sz val="11"/>
        <color theme="1"/>
        <rFont val="Times New Roman"/>
        <family val="1"/>
        <charset val="204"/>
      </rPr>
      <t xml:space="preserve">2 </t>
    </r>
  </si>
  <si>
    <r>
      <t xml:space="preserve">Монтаж спуска, петли, перемычки </t>
    </r>
    <r>
      <rPr>
        <sz val="11"/>
        <color theme="1"/>
        <rFont val="Times New Roman"/>
        <family val="1"/>
        <charset val="204"/>
      </rPr>
      <t xml:space="preserve"> сечением 120 мм</t>
    </r>
    <r>
      <rPr>
        <vertAlign val="superscript"/>
        <sz val="11"/>
        <color theme="1"/>
        <rFont val="Times New Roman"/>
        <family val="1"/>
        <charset val="204"/>
      </rPr>
      <t xml:space="preserve">2 </t>
    </r>
  </si>
  <si>
    <r>
      <t xml:space="preserve">Монтаж спуска, петли, перемычки </t>
    </r>
    <r>
      <rPr>
        <sz val="11"/>
        <color theme="1"/>
        <rFont val="Times New Roman"/>
        <family val="1"/>
        <charset val="204"/>
      </rPr>
      <t>сечением 120 мм</t>
    </r>
    <r>
      <rPr>
        <vertAlign val="superscript"/>
        <sz val="11"/>
        <color theme="1"/>
        <rFont val="Times New Roman"/>
        <family val="1"/>
        <charset val="204"/>
      </rPr>
      <t xml:space="preserve">2 </t>
    </r>
  </si>
  <si>
    <t>Приложение 1 к техническим требованиям</t>
  </si>
  <si>
    <t xml:space="preserve">Автоматический выключатель 10A ТР ТС 004/2011 (ремонт освещения) </t>
  </si>
  <si>
    <t>67/4,69</t>
  </si>
  <si>
    <t>23/1,61</t>
  </si>
  <si>
    <t>Демонтаж ж/б фундаментов сборных</t>
  </si>
  <si>
    <t>Демонтаж кабельных лотков</t>
  </si>
  <si>
    <r>
      <t xml:space="preserve">Монтаж кабельных лотков. </t>
    </r>
    <r>
      <rPr>
        <b/>
        <sz val="11"/>
        <color theme="1"/>
        <rFont val="Times New Roman"/>
        <family val="1"/>
        <charset val="204"/>
      </rPr>
      <t>Новые лотки по существующей трассе</t>
    </r>
  </si>
  <si>
    <r>
      <t xml:space="preserve">Монтаж кабельных лотков (кабельные каналы) </t>
    </r>
    <r>
      <rPr>
        <b/>
        <sz val="11"/>
        <color theme="1"/>
        <rFont val="Times New Roman"/>
        <family val="1"/>
        <charset val="204"/>
      </rPr>
      <t>Б/У</t>
    </r>
  </si>
  <si>
    <r>
      <t xml:space="preserve">Монтаж кабельных лотков </t>
    </r>
    <r>
      <rPr>
        <b/>
        <sz val="11"/>
        <color theme="1"/>
        <rFont val="Times New Roman"/>
        <family val="1"/>
        <charset val="204"/>
      </rPr>
      <t>(устройство новой трассы кабельных каналов)</t>
    </r>
  </si>
  <si>
    <t>Монтаж автоматического выключателя 10A</t>
  </si>
  <si>
    <t xml:space="preserve">м3            </t>
  </si>
  <si>
    <t>Устройство стен маслоприёмников из монолитного ж/бетона (24,8х0,3х0,7 м)-2 шт. с армированием фундаментов сталью горячекатаной (0,287 т.) для армирования ж/б конструкций d=10 А-III согласно ГОСТ5781-82</t>
  </si>
  <si>
    <t>Прокладка кабеля освещения в металлорукаве по траншеям с креплением скобами</t>
  </si>
  <si>
    <t>Монтаж кабеля в кабельные каналы (силовой)</t>
  </si>
  <si>
    <t>Монтаж кабеля в кабельные каналы (контрольный)</t>
  </si>
  <si>
    <t>Прокладка труб гофрированных для защиты проводов и кабелей. Металлорукав</t>
  </si>
  <si>
    <t>Затягивание провода в проложенные трубы и металлические рукава (Кабель контрольный медный негорючий КВВГЭнгLS 4х2,5)</t>
  </si>
  <si>
    <t>Затягивание провода в проложенные трубы и металлические рукава (Кабель контрольный медный негорючий КВВГЭнгLS 7х1,5)</t>
  </si>
  <si>
    <t>Затягивание провода в проложенные трубы и металлические рукава (Кабель контрольный медный негорючий КВВГЭнгLS 7х2,5)</t>
  </si>
  <si>
    <t>Затягивание провода в проложенные трубы и металлические рукава (Кабель контрольный медный негорючий КВВГЭнгLS 14х1,5)</t>
  </si>
  <si>
    <t>Затягивание провода в проложенные трубы и металлические рукава (Кабель медный негорючий КВВГЭнгLS 4х4)</t>
  </si>
  <si>
    <t>Затягивание провода в проложенные трубы и металлические рукава (Кабель медный негорючий КВВГЭнгLS 4х10)</t>
  </si>
  <si>
    <t>Прокладка кабедя силового освещения в кабельных каналах, по сборным контсрукциям с креплением</t>
  </si>
  <si>
    <t>Затягивание кабеля в металлорукова (Кабель ВВГнг LS 4х2,5)</t>
  </si>
  <si>
    <t xml:space="preserve">11             </t>
  </si>
  <si>
    <t xml:space="preserve">Монтаж и подключение жил кабелей до 16 мм2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</si>
</sst>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u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 applyBorder="1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0" fillId="0" borderId="0" xfId="0" applyBorder="1"/>
    <xf numFmtId="0" fontId="11" fillId="0" borderId="0" xfId="0" applyFont="1" applyAlignment="1">
      <alignment horizontal="center"/>
    </xf>
    <xf numFmtId="0" fontId="0" fillId="0" borderId="0" xfId="0" applyFill="1"/>
    <xf numFmtId="0" fontId="3" fillId="0" borderId="0" xfId="0" applyFont="1" applyFill="1" applyProtection="1">
      <protection locked="0"/>
    </xf>
    <xf numFmtId="0" fontId="11" fillId="0" borderId="0" xfId="0" applyFont="1" applyFill="1" applyAlignment="1">
      <alignment horizontal="center"/>
    </xf>
    <xf numFmtId="0" fontId="2" fillId="0" borderId="0" xfId="0" applyFont="1" applyFill="1" applyAlignment="1" applyProtection="1">
      <alignment horizontal="left"/>
      <protection locked="0"/>
    </xf>
    <xf numFmtId="0" fontId="2" fillId="0" borderId="0" xfId="0" applyFont="1" applyFill="1" applyBorder="1"/>
    <xf numFmtId="0" fontId="0" fillId="0" borderId="5" xfId="0" applyBorder="1"/>
    <xf numFmtId="0" fontId="0" fillId="5" borderId="5" xfId="0" applyFill="1" applyBorder="1"/>
    <xf numFmtId="0" fontId="0" fillId="5" borderId="0" xfId="0" applyFill="1"/>
    <xf numFmtId="0" fontId="13" fillId="0" borderId="5" xfId="0" applyFont="1" applyBorder="1"/>
    <xf numFmtId="0" fontId="13" fillId="0" borderId="5" xfId="0" applyFont="1" applyBorder="1" applyAlignment="1">
      <alignment horizontal="center"/>
    </xf>
    <xf numFmtId="0" fontId="0" fillId="2" borderId="5" xfId="0" applyFill="1" applyBorder="1"/>
    <xf numFmtId="0" fontId="0" fillId="0" borderId="5" xfId="0" applyBorder="1" applyAlignment="1">
      <alignment horizontal="center"/>
    </xf>
    <xf numFmtId="0" fontId="13" fillId="0" borderId="5" xfId="0" applyFont="1" applyFill="1" applyBorder="1"/>
    <xf numFmtId="0" fontId="0" fillId="2" borderId="0" xfId="0" applyFill="1"/>
    <xf numFmtId="0" fontId="0" fillId="2" borderId="0" xfId="0" applyFill="1" applyBorder="1"/>
    <xf numFmtId="0" fontId="13" fillId="2" borderId="5" xfId="0" applyFont="1" applyFill="1" applyBorder="1"/>
    <xf numFmtId="0" fontId="13" fillId="2" borderId="0" xfId="0" applyFont="1" applyFill="1"/>
    <xf numFmtId="0" fontId="13" fillId="2" borderId="0" xfId="0" applyFont="1" applyFill="1" applyBorder="1"/>
    <xf numFmtId="0" fontId="13" fillId="2" borderId="5" xfId="0" applyFont="1" applyFill="1" applyBorder="1" applyAlignment="1">
      <alignment horizontal="center"/>
    </xf>
    <xf numFmtId="0" fontId="0" fillId="0" borderId="0" xfId="0" applyFont="1" applyFill="1"/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 applyProtection="1">
      <alignment vertical="center"/>
      <protection locked="0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>
      <alignment vertical="center" wrapText="1"/>
    </xf>
    <xf numFmtId="0" fontId="0" fillId="0" borderId="0" xfId="0" applyFont="1"/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right"/>
      <protection locked="0"/>
    </xf>
    <xf numFmtId="0" fontId="0" fillId="0" borderId="0" xfId="0" applyFont="1" applyFill="1" applyBorder="1"/>
    <xf numFmtId="0" fontId="15" fillId="0" borderId="0" xfId="0" applyFont="1" applyBorder="1" applyAlignment="1" applyProtection="1">
      <protection locked="0"/>
    </xf>
    <xf numFmtId="0" fontId="0" fillId="0" borderId="0" xfId="0" applyFont="1" applyBorder="1"/>
    <xf numFmtId="0" fontId="0" fillId="5" borderId="0" xfId="0" applyFill="1" applyBorder="1"/>
    <xf numFmtId="0" fontId="0" fillId="0" borderId="13" xfId="0" applyFill="1" applyBorder="1"/>
    <xf numFmtId="0" fontId="0" fillId="4" borderId="5" xfId="0" applyFill="1" applyBorder="1"/>
    <xf numFmtId="0" fontId="1" fillId="0" borderId="1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 applyProtection="1">
      <alignment horizontal="center" vertical="center"/>
      <protection locked="0"/>
    </xf>
    <xf numFmtId="49" fontId="10" fillId="0" borderId="5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0" fillId="0" borderId="5" xfId="0" applyFont="1" applyFill="1" applyBorder="1" applyAlignment="1"/>
    <xf numFmtId="0" fontId="1" fillId="0" borderId="5" xfId="0" applyFont="1" applyBorder="1" applyAlignment="1" applyProtection="1">
      <alignment horizontal="center" vertical="center"/>
      <protection locked="0"/>
    </xf>
    <xf numFmtId="0" fontId="16" fillId="0" borderId="5" xfId="0" applyFont="1" applyBorder="1" applyAlignment="1" applyProtection="1">
      <alignment horizontal="center" vertical="center"/>
      <protection locked="0"/>
    </xf>
    <xf numFmtId="0" fontId="21" fillId="0" borderId="2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0" fontId="15" fillId="0" borderId="0" xfId="0" applyFont="1" applyBorder="1" applyAlignment="1" applyProtection="1">
      <alignment horizontal="left" vertical="center"/>
      <protection locked="0"/>
    </xf>
    <xf numFmtId="0" fontId="10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wrapText="1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6" borderId="5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top" wrapText="1"/>
      <protection locked="0"/>
    </xf>
    <xf numFmtId="0" fontId="1" fillId="6" borderId="5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horizontal="right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0" fontId="0" fillId="0" borderId="5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15" fillId="6" borderId="0" xfId="0" applyFont="1" applyFill="1" applyBorder="1" applyAlignment="1" applyProtection="1">
      <alignment horizontal="center" vertical="center" wrapText="1"/>
      <protection locked="0"/>
    </xf>
    <xf numFmtId="0" fontId="15" fillId="6" borderId="8" xfId="0" applyFont="1" applyFill="1" applyBorder="1" applyAlignment="1" applyProtection="1">
      <alignment horizontal="center" vertical="center"/>
      <protection locked="0"/>
    </xf>
    <xf numFmtId="0" fontId="15" fillId="6" borderId="0" xfId="0" applyFont="1" applyFill="1" applyBorder="1" applyAlignment="1" applyProtection="1">
      <alignment horizontal="center" vertical="center"/>
      <protection locked="0"/>
    </xf>
    <xf numFmtId="0" fontId="15" fillId="6" borderId="3" xfId="0" applyFont="1" applyFill="1" applyBorder="1" applyAlignment="1" applyProtection="1">
      <alignment horizontal="center" vertical="center"/>
      <protection locked="0"/>
    </xf>
    <xf numFmtId="0" fontId="15" fillId="6" borderId="13" xfId="0" applyFont="1" applyFill="1" applyBorder="1" applyAlignment="1" applyProtection="1">
      <alignment horizontal="center" vertical="center" wrapText="1"/>
      <protection locked="0"/>
    </xf>
    <xf numFmtId="0" fontId="15" fillId="6" borderId="5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alignment horizontal="left"/>
      <protection locked="0"/>
    </xf>
    <xf numFmtId="0" fontId="11" fillId="0" borderId="0" xfId="0" applyFont="1" applyAlignment="1">
      <alignment horizontal="center"/>
    </xf>
    <xf numFmtId="0" fontId="16" fillId="6" borderId="5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0" fontId="13" fillId="2" borderId="7" xfId="0" applyFont="1" applyFill="1" applyBorder="1" applyAlignment="1">
      <alignment horizontal="center"/>
    </xf>
    <xf numFmtId="0" fontId="13" fillId="2" borderId="9" xfId="0" applyFont="1" applyFill="1" applyBorder="1" applyAlignment="1">
      <alignment horizontal="center"/>
    </xf>
    <xf numFmtId="0" fontId="13" fillId="2" borderId="10" xfId="0" applyFon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9" fillId="0" borderId="2" xfId="0" applyFont="1" applyFill="1" applyBorder="1" applyAlignment="1" applyProtection="1">
      <alignment horizontal="center" vertical="center"/>
      <protection locked="0"/>
    </xf>
    <xf numFmtId="0" fontId="9" fillId="0" borderId="4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horizontal="center" vertical="center"/>
      <protection locked="0"/>
    </xf>
    <xf numFmtId="0" fontId="20" fillId="4" borderId="5" xfId="0" applyFont="1" applyFill="1" applyBorder="1" applyAlignment="1">
      <alignment horizontal="center"/>
    </xf>
    <xf numFmtId="0" fontId="20" fillId="4" borderId="6" xfId="0" applyFont="1" applyFill="1" applyBorder="1" applyAlignment="1">
      <alignment horizontal="center"/>
    </xf>
    <xf numFmtId="0" fontId="12" fillId="4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7" xfId="0" applyFont="1" applyFill="1" applyBorder="1" applyAlignment="1">
      <alignment horizontal="center"/>
    </xf>
    <xf numFmtId="0" fontId="13" fillId="0" borderId="9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12" fillId="3" borderId="5" xfId="0" applyFont="1" applyFill="1" applyBorder="1" applyAlignment="1">
      <alignment horizontal="center" vertical="center" wrapText="1"/>
    </xf>
    <xf numFmtId="0" fontId="3" fillId="0" borderId="0" xfId="0" applyFont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Border="1" applyAlignment="1" applyProtection="1">
      <alignment vertical="top"/>
      <protection locked="0"/>
    </xf>
    <xf numFmtId="0" fontId="5" fillId="0" borderId="0" xfId="0" applyFont="1" applyFill="1" applyBorder="1" applyAlignment="1" applyProtection="1">
      <alignment horizontal="right" vertical="top"/>
      <protection locked="0"/>
    </xf>
    <xf numFmtId="0" fontId="5" fillId="0" borderId="0" xfId="0" applyFont="1" applyBorder="1" applyAlignment="1" applyProtection="1">
      <alignment horizontal="right" vertical="top"/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80"/>
  <sheetViews>
    <sheetView tabSelected="1" view="pageBreakPreview" zoomScale="115" zoomScaleNormal="100" zoomScaleSheetLayoutView="115" workbookViewId="0"/>
  </sheetViews>
  <sheetFormatPr defaultRowHeight="15" x14ac:dyDescent="0.25"/>
  <cols>
    <col min="2" max="2" width="33.140625" customWidth="1"/>
    <col min="3" max="3" width="14.42578125" customWidth="1"/>
    <col min="4" max="4" width="9.85546875" style="7" customWidth="1"/>
    <col min="5" max="5" width="35.42578125" customWidth="1"/>
    <col min="6" max="6" width="9.140625" customWidth="1"/>
    <col min="7" max="7" width="3.5703125" customWidth="1"/>
    <col min="8" max="8" width="8.42578125" customWidth="1"/>
    <col min="9" max="29" width="3.5703125" customWidth="1"/>
  </cols>
  <sheetData>
    <row r="1" spans="1:6" x14ac:dyDescent="0.25">
      <c r="A1" s="2"/>
      <c r="B1" s="2"/>
      <c r="C1" s="2"/>
      <c r="D1" s="86" t="s">
        <v>342</v>
      </c>
      <c r="E1" s="86"/>
    </row>
    <row r="2" spans="1:6" x14ac:dyDescent="0.25">
      <c r="A2" s="2"/>
      <c r="B2" s="2"/>
      <c r="C2" s="2"/>
      <c r="D2" s="87" t="s">
        <v>337</v>
      </c>
      <c r="E2" s="87"/>
    </row>
    <row r="3" spans="1:6" ht="17.25" x14ac:dyDescent="0.3">
      <c r="A3" s="3"/>
      <c r="B3" s="3"/>
      <c r="C3" s="3"/>
      <c r="D3" s="8"/>
      <c r="E3" s="3"/>
    </row>
    <row r="4" spans="1:6" ht="17.25" x14ac:dyDescent="0.3">
      <c r="A4" s="3"/>
      <c r="B4" s="3"/>
      <c r="C4" s="91" t="s">
        <v>33</v>
      </c>
      <c r="D4" s="91"/>
      <c r="E4" s="91"/>
    </row>
    <row r="5" spans="1:6" ht="17.25" x14ac:dyDescent="0.3">
      <c r="A5" s="3"/>
      <c r="B5" s="3"/>
      <c r="C5" s="6"/>
      <c r="D5" s="9"/>
      <c r="E5" s="6"/>
    </row>
    <row r="6" spans="1:6" ht="17.25" x14ac:dyDescent="0.3">
      <c r="A6" s="88"/>
      <c r="B6" s="88"/>
      <c r="C6" s="125"/>
      <c r="D6" s="126"/>
      <c r="E6" s="127"/>
    </row>
    <row r="7" spans="1:6" ht="13.5" customHeight="1" x14ac:dyDescent="0.25">
      <c r="A7" s="89" t="s">
        <v>7</v>
      </c>
      <c r="B7" s="89"/>
      <c r="C7" s="128"/>
      <c r="D7" s="129"/>
      <c r="E7" s="130"/>
    </row>
    <row r="8" spans="1:6" ht="16.5" x14ac:dyDescent="0.25">
      <c r="A8" s="89" t="s">
        <v>6</v>
      </c>
      <c r="B8" s="89"/>
      <c r="C8" s="131"/>
      <c r="D8" s="131"/>
      <c r="E8" s="132"/>
    </row>
    <row r="9" spans="1:6" ht="16.5" x14ac:dyDescent="0.25">
      <c r="A9" s="89" t="s">
        <v>5</v>
      </c>
      <c r="B9" s="89"/>
      <c r="C9" s="133"/>
      <c r="D9" s="134"/>
      <c r="E9" s="135"/>
    </row>
    <row r="10" spans="1:6" ht="16.5" x14ac:dyDescent="0.25">
      <c r="A10" s="90" t="s">
        <v>38</v>
      </c>
      <c r="B10" s="90"/>
      <c r="C10" s="90"/>
      <c r="D10" s="90"/>
      <c r="E10" s="90"/>
    </row>
    <row r="11" spans="1:6" ht="16.5" x14ac:dyDescent="0.25">
      <c r="A11" s="4"/>
      <c r="B11" s="4"/>
      <c r="C11" s="4"/>
      <c r="D11" s="10"/>
      <c r="E11" s="4"/>
    </row>
    <row r="12" spans="1:6" s="7" customFormat="1" ht="34.5" customHeight="1" x14ac:dyDescent="0.25">
      <c r="A12" s="84" t="s">
        <v>39</v>
      </c>
      <c r="B12" s="85"/>
      <c r="C12" s="85"/>
      <c r="D12" s="85"/>
      <c r="E12" s="85"/>
    </row>
    <row r="13" spans="1:6" s="26" customFormat="1" ht="30" x14ac:dyDescent="0.25">
      <c r="A13" s="30" t="s">
        <v>4</v>
      </c>
      <c r="B13" s="30" t="s">
        <v>3</v>
      </c>
      <c r="C13" s="49" t="s">
        <v>2</v>
      </c>
      <c r="D13" s="49" t="s">
        <v>1</v>
      </c>
      <c r="E13" s="30" t="s">
        <v>0</v>
      </c>
    </row>
    <row r="14" spans="1:6" s="26" customFormat="1" ht="32.25" customHeight="1" x14ac:dyDescent="0.25">
      <c r="A14" s="67" t="s">
        <v>47</v>
      </c>
      <c r="B14" s="67"/>
      <c r="C14" s="67"/>
      <c r="D14" s="67"/>
      <c r="E14" s="67"/>
      <c r="F14" s="26" t="s">
        <v>42</v>
      </c>
    </row>
    <row r="15" spans="1:6" s="26" customFormat="1" ht="19.5" customHeight="1" x14ac:dyDescent="0.25">
      <c r="A15" s="78" t="s">
        <v>65</v>
      </c>
      <c r="B15" s="78"/>
      <c r="C15" s="78"/>
      <c r="D15" s="78"/>
      <c r="E15" s="78"/>
    </row>
    <row r="16" spans="1:6" s="26" customFormat="1" ht="53.25" customHeight="1" x14ac:dyDescent="0.25">
      <c r="A16" s="30">
        <v>1</v>
      </c>
      <c r="B16" s="68" t="s">
        <v>281</v>
      </c>
      <c r="C16" s="29" t="s">
        <v>8</v>
      </c>
      <c r="D16" s="29">
        <v>4</v>
      </c>
      <c r="E16" s="31" t="s">
        <v>282</v>
      </c>
    </row>
    <row r="17" spans="1:32" s="26" customFormat="1" ht="29.25" x14ac:dyDescent="0.25">
      <c r="A17" s="30">
        <v>2</v>
      </c>
      <c r="B17" s="68"/>
      <c r="C17" s="29" t="s">
        <v>8</v>
      </c>
      <c r="D17" s="29">
        <v>2</v>
      </c>
      <c r="E17" s="31" t="s">
        <v>168</v>
      </c>
    </row>
    <row r="18" spans="1:32" s="26" customFormat="1" ht="48" customHeight="1" x14ac:dyDescent="0.25">
      <c r="A18" s="30">
        <v>3</v>
      </c>
      <c r="B18" s="68"/>
      <c r="C18" s="29" t="s">
        <v>8</v>
      </c>
      <c r="D18" s="29">
        <v>2</v>
      </c>
      <c r="E18" s="31" t="s">
        <v>173</v>
      </c>
    </row>
    <row r="19" spans="1:32" s="26" customFormat="1" ht="48" customHeight="1" x14ac:dyDescent="0.25">
      <c r="A19" s="30">
        <v>4</v>
      </c>
      <c r="B19" s="68"/>
      <c r="C19" s="29" t="s">
        <v>8</v>
      </c>
      <c r="D19" s="29">
        <v>4</v>
      </c>
      <c r="E19" s="31" t="s">
        <v>283</v>
      </c>
    </row>
    <row r="20" spans="1:32" s="26" customFormat="1" ht="20.25" customHeight="1" x14ac:dyDescent="0.25">
      <c r="A20" s="82" t="s">
        <v>48</v>
      </c>
      <c r="B20" s="82"/>
      <c r="C20" s="82"/>
      <c r="D20" s="82"/>
      <c r="E20" s="82"/>
    </row>
    <row r="21" spans="1:32" s="26" customFormat="1" ht="48" customHeight="1" x14ac:dyDescent="0.25">
      <c r="A21" s="49">
        <v>5</v>
      </c>
      <c r="B21" s="68" t="s">
        <v>281</v>
      </c>
      <c r="C21" s="29" t="s">
        <v>8</v>
      </c>
      <c r="D21" s="29">
        <v>4</v>
      </c>
      <c r="E21" s="31" t="s">
        <v>282</v>
      </c>
    </row>
    <row r="22" spans="1:32" s="26" customFormat="1" ht="48" customHeight="1" x14ac:dyDescent="0.25">
      <c r="A22" s="49">
        <v>6</v>
      </c>
      <c r="B22" s="68"/>
      <c r="C22" s="29" t="s">
        <v>8</v>
      </c>
      <c r="D22" s="29">
        <v>2</v>
      </c>
      <c r="E22" s="31" t="s">
        <v>177</v>
      </c>
    </row>
    <row r="23" spans="1:32" s="26" customFormat="1" ht="48" customHeight="1" x14ac:dyDescent="0.25">
      <c r="A23" s="30">
        <v>7</v>
      </c>
      <c r="B23" s="68"/>
      <c r="C23" s="29" t="s">
        <v>8</v>
      </c>
      <c r="D23" s="29">
        <v>2</v>
      </c>
      <c r="E23" s="31" t="s">
        <v>178</v>
      </c>
    </row>
    <row r="24" spans="1:32" s="26" customFormat="1" ht="48" customHeight="1" x14ac:dyDescent="0.25">
      <c r="A24" s="30">
        <v>8</v>
      </c>
      <c r="B24" s="68"/>
      <c r="C24" s="29" t="s">
        <v>8</v>
      </c>
      <c r="D24" s="29">
        <v>4</v>
      </c>
      <c r="E24" s="31" t="s">
        <v>283</v>
      </c>
    </row>
    <row r="25" spans="1:32" s="26" customFormat="1" ht="23.25" customHeight="1" x14ac:dyDescent="0.25">
      <c r="A25" s="78" t="s">
        <v>68</v>
      </c>
      <c r="B25" s="78"/>
      <c r="C25" s="78"/>
      <c r="D25" s="78"/>
      <c r="E25" s="78"/>
    </row>
    <row r="26" spans="1:32" s="26" customFormat="1" ht="48" customHeight="1" x14ac:dyDescent="0.25">
      <c r="A26" s="30">
        <v>9</v>
      </c>
      <c r="B26" s="68" t="s">
        <v>281</v>
      </c>
      <c r="C26" s="29" t="s">
        <v>8</v>
      </c>
      <c r="D26" s="29">
        <v>4</v>
      </c>
      <c r="E26" s="31" t="s">
        <v>338</v>
      </c>
    </row>
    <row r="27" spans="1:32" s="26" customFormat="1" ht="48" customHeight="1" x14ac:dyDescent="0.25">
      <c r="A27" s="30">
        <v>10</v>
      </c>
      <c r="B27" s="68"/>
      <c r="C27" s="29" t="s">
        <v>8</v>
      </c>
      <c r="D27" s="29">
        <v>2</v>
      </c>
      <c r="E27" s="31" t="s">
        <v>179</v>
      </c>
    </row>
    <row r="28" spans="1:32" s="26" customFormat="1" ht="48" customHeight="1" x14ac:dyDescent="0.25">
      <c r="A28" s="30">
        <v>11</v>
      </c>
      <c r="B28" s="68"/>
      <c r="C28" s="29" t="s">
        <v>8</v>
      </c>
      <c r="D28" s="29">
        <v>2</v>
      </c>
      <c r="E28" s="31" t="s">
        <v>180</v>
      </c>
    </row>
    <row r="29" spans="1:32" s="26" customFormat="1" ht="48" customHeight="1" thickBot="1" x14ac:dyDescent="0.3">
      <c r="A29" s="30">
        <v>12</v>
      </c>
      <c r="B29" s="68"/>
      <c r="C29" s="29" t="s">
        <v>8</v>
      </c>
      <c r="D29" s="29">
        <v>4</v>
      </c>
      <c r="E29" s="31" t="s">
        <v>283</v>
      </c>
    </row>
    <row r="30" spans="1:32" s="28" customFormat="1" ht="25.5" customHeight="1" thickBot="1" x14ac:dyDescent="0.3">
      <c r="A30" s="78" t="s">
        <v>71</v>
      </c>
      <c r="B30" s="78"/>
      <c r="C30" s="78"/>
      <c r="D30" s="78"/>
      <c r="E30" s="78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</row>
    <row r="31" spans="1:32" s="26" customFormat="1" ht="48" customHeight="1" x14ac:dyDescent="0.25">
      <c r="A31" s="30">
        <v>13</v>
      </c>
      <c r="B31" s="66" t="s">
        <v>284</v>
      </c>
      <c r="C31" s="29" t="s">
        <v>8</v>
      </c>
      <c r="D31" s="29">
        <v>4</v>
      </c>
      <c r="E31" s="31" t="s">
        <v>282</v>
      </c>
    </row>
    <row r="32" spans="1:32" s="26" customFormat="1" ht="48" customHeight="1" x14ac:dyDescent="0.25">
      <c r="A32" s="30">
        <v>14</v>
      </c>
      <c r="B32" s="66"/>
      <c r="C32" s="29" t="s">
        <v>8</v>
      </c>
      <c r="D32" s="29">
        <v>2</v>
      </c>
      <c r="E32" s="31" t="s">
        <v>181</v>
      </c>
    </row>
    <row r="33" spans="1:5" s="26" customFormat="1" ht="48" customHeight="1" x14ac:dyDescent="0.25">
      <c r="A33" s="30">
        <v>15</v>
      </c>
      <c r="B33" s="66"/>
      <c r="C33" s="29" t="s">
        <v>169</v>
      </c>
      <c r="D33" s="29" t="s">
        <v>49</v>
      </c>
      <c r="E33" s="31" t="s">
        <v>16</v>
      </c>
    </row>
    <row r="34" spans="1:5" s="26" customFormat="1" ht="48" customHeight="1" x14ac:dyDescent="0.25">
      <c r="A34" s="30">
        <v>16</v>
      </c>
      <c r="B34" s="66"/>
      <c r="C34" s="29" t="s">
        <v>170</v>
      </c>
      <c r="D34" s="29">
        <v>0.4</v>
      </c>
      <c r="E34" s="31" t="s">
        <v>29</v>
      </c>
    </row>
    <row r="35" spans="1:5" s="26" customFormat="1" ht="48" customHeight="1" x14ac:dyDescent="0.25">
      <c r="A35" s="30">
        <v>17</v>
      </c>
      <c r="B35" s="66"/>
      <c r="C35" s="29" t="s">
        <v>170</v>
      </c>
      <c r="D35" s="29">
        <v>0.4</v>
      </c>
      <c r="E35" s="31" t="s">
        <v>17</v>
      </c>
    </row>
    <row r="36" spans="1:5" s="26" customFormat="1" ht="48" customHeight="1" x14ac:dyDescent="0.25">
      <c r="A36" s="30">
        <v>18</v>
      </c>
      <c r="B36" s="66"/>
      <c r="C36" s="29" t="s">
        <v>8</v>
      </c>
      <c r="D36" s="29">
        <v>40</v>
      </c>
      <c r="E36" s="31" t="s">
        <v>56</v>
      </c>
    </row>
    <row r="37" spans="1:5" s="26" customFormat="1" ht="48" customHeight="1" x14ac:dyDescent="0.25">
      <c r="A37" s="30">
        <v>19</v>
      </c>
      <c r="B37" s="66"/>
      <c r="C37" s="29" t="s">
        <v>8</v>
      </c>
      <c r="D37" s="29">
        <v>1</v>
      </c>
      <c r="E37" s="31" t="s">
        <v>182</v>
      </c>
    </row>
    <row r="38" spans="1:5" s="26" customFormat="1" ht="48" customHeight="1" x14ac:dyDescent="0.25">
      <c r="A38" s="30">
        <v>20</v>
      </c>
      <c r="B38" s="66"/>
      <c r="C38" s="29" t="s">
        <v>11</v>
      </c>
      <c r="D38" s="29">
        <v>0.25</v>
      </c>
      <c r="E38" s="31" t="s">
        <v>183</v>
      </c>
    </row>
    <row r="39" spans="1:5" s="26" customFormat="1" ht="48" customHeight="1" x14ac:dyDescent="0.25">
      <c r="A39" s="30">
        <f t="shared" ref="A39:A54" si="0">A38+1</f>
        <v>21</v>
      </c>
      <c r="B39" s="66"/>
      <c r="C39" s="29" t="s">
        <v>169</v>
      </c>
      <c r="D39" s="29" t="s">
        <v>50</v>
      </c>
      <c r="E39" s="31" t="s">
        <v>16</v>
      </c>
    </row>
    <row r="40" spans="1:5" s="26" customFormat="1" ht="48" customHeight="1" x14ac:dyDescent="0.25">
      <c r="A40" s="30">
        <f t="shared" si="0"/>
        <v>22</v>
      </c>
      <c r="B40" s="66"/>
      <c r="C40" s="29" t="s">
        <v>170</v>
      </c>
      <c r="D40" s="29">
        <v>0.8</v>
      </c>
      <c r="E40" s="31" t="s">
        <v>29</v>
      </c>
    </row>
    <row r="41" spans="1:5" s="26" customFormat="1" ht="48" customHeight="1" x14ac:dyDescent="0.25">
      <c r="A41" s="30">
        <f t="shared" si="0"/>
        <v>23</v>
      </c>
      <c r="B41" s="66"/>
      <c r="C41" s="29" t="s">
        <v>170</v>
      </c>
      <c r="D41" s="29">
        <v>0.8</v>
      </c>
      <c r="E41" s="31" t="s">
        <v>17</v>
      </c>
    </row>
    <row r="42" spans="1:5" s="26" customFormat="1" ht="48" customHeight="1" x14ac:dyDescent="0.25">
      <c r="A42" s="30">
        <f t="shared" si="0"/>
        <v>24</v>
      </c>
      <c r="B42" s="66"/>
      <c r="C42" s="29" t="s">
        <v>170</v>
      </c>
      <c r="D42" s="29">
        <v>0.5</v>
      </c>
      <c r="E42" s="31" t="s">
        <v>51</v>
      </c>
    </row>
    <row r="43" spans="1:5" s="26" customFormat="1" ht="48" customHeight="1" x14ac:dyDescent="0.25">
      <c r="A43" s="30">
        <f t="shared" si="0"/>
        <v>25</v>
      </c>
      <c r="B43" s="66"/>
      <c r="C43" s="29" t="s">
        <v>45</v>
      </c>
      <c r="D43" s="29">
        <v>0.5</v>
      </c>
      <c r="E43" s="31" t="s">
        <v>52</v>
      </c>
    </row>
    <row r="44" spans="1:5" s="26" customFormat="1" ht="63" customHeight="1" x14ac:dyDescent="0.25">
      <c r="A44" s="30">
        <f t="shared" si="0"/>
        <v>26</v>
      </c>
      <c r="B44" s="66"/>
      <c r="C44" s="29" t="s">
        <v>43</v>
      </c>
      <c r="D44" s="29">
        <v>8.2799999999999994</v>
      </c>
      <c r="E44" s="31" t="s">
        <v>53</v>
      </c>
    </row>
    <row r="45" spans="1:5" s="26" customFormat="1" ht="92.25" customHeight="1" x14ac:dyDescent="0.25">
      <c r="A45" s="30">
        <f t="shared" si="0"/>
        <v>27</v>
      </c>
      <c r="B45" s="66"/>
      <c r="C45" s="29" t="s">
        <v>170</v>
      </c>
      <c r="D45" s="29">
        <v>0.82799999999999996</v>
      </c>
      <c r="E45" s="31" t="s">
        <v>54</v>
      </c>
    </row>
    <row r="46" spans="1:5" s="26" customFormat="1" ht="53.25" customHeight="1" x14ac:dyDescent="0.25">
      <c r="A46" s="30">
        <f t="shared" si="0"/>
        <v>28</v>
      </c>
      <c r="B46" s="66"/>
      <c r="C46" s="29" t="s">
        <v>171</v>
      </c>
      <c r="D46" s="29">
        <v>3.7</v>
      </c>
      <c r="E46" s="31" t="s">
        <v>289</v>
      </c>
    </row>
    <row r="47" spans="1:5" s="26" customFormat="1" ht="48" customHeight="1" x14ac:dyDescent="0.25">
      <c r="A47" s="30">
        <f t="shared" si="0"/>
        <v>29</v>
      </c>
      <c r="B47" s="66"/>
      <c r="C47" s="29" t="s">
        <v>172</v>
      </c>
      <c r="D47" s="29" t="s">
        <v>55</v>
      </c>
      <c r="E47" s="31" t="s">
        <v>40</v>
      </c>
    </row>
    <row r="48" spans="1:5" s="26" customFormat="1" ht="19.5" customHeight="1" x14ac:dyDescent="0.25">
      <c r="A48" s="52"/>
      <c r="B48" s="70" t="s">
        <v>292</v>
      </c>
      <c r="C48" s="92" t="s">
        <v>72</v>
      </c>
      <c r="D48" s="92"/>
      <c r="E48" s="92"/>
    </row>
    <row r="49" spans="1:6" s="26" customFormat="1" ht="66.75" customHeight="1" x14ac:dyDescent="0.25">
      <c r="A49" s="30">
        <f>A47+1</f>
        <v>30</v>
      </c>
      <c r="B49" s="71"/>
      <c r="C49" s="29" t="s">
        <v>11</v>
      </c>
      <c r="D49" s="29">
        <v>0.25</v>
      </c>
      <c r="E49" s="31" t="s">
        <v>62</v>
      </c>
      <c r="F49" s="26">
        <f>D49+D50+D51</f>
        <v>0.71000000000000008</v>
      </c>
    </row>
    <row r="50" spans="1:6" s="26" customFormat="1" ht="64.5" customHeight="1" x14ac:dyDescent="0.25">
      <c r="A50" s="30">
        <f t="shared" si="0"/>
        <v>31</v>
      </c>
      <c r="B50" s="71"/>
      <c r="C50" s="29" t="s">
        <v>11</v>
      </c>
      <c r="D50" s="29">
        <v>0.33</v>
      </c>
      <c r="E50" s="31" t="s">
        <v>290</v>
      </c>
    </row>
    <row r="51" spans="1:6" s="26" customFormat="1" ht="76.5" customHeight="1" x14ac:dyDescent="0.25">
      <c r="A51" s="30">
        <f t="shared" si="0"/>
        <v>32</v>
      </c>
      <c r="B51" s="71"/>
      <c r="C51" s="29" t="s">
        <v>11</v>
      </c>
      <c r="D51" s="29">
        <v>0.13</v>
      </c>
      <c r="E51" s="31" t="s">
        <v>291</v>
      </c>
    </row>
    <row r="52" spans="1:6" s="26" customFormat="1" ht="48" customHeight="1" x14ac:dyDescent="0.25">
      <c r="A52" s="30">
        <f t="shared" si="0"/>
        <v>33</v>
      </c>
      <c r="B52" s="71"/>
      <c r="C52" s="29" t="s">
        <v>171</v>
      </c>
      <c r="D52" s="29">
        <v>2</v>
      </c>
      <c r="E52" s="31" t="s">
        <v>60</v>
      </c>
    </row>
    <row r="53" spans="1:6" s="26" customFormat="1" ht="78.75" customHeight="1" x14ac:dyDescent="0.25">
      <c r="A53" s="30">
        <f t="shared" si="0"/>
        <v>34</v>
      </c>
      <c r="B53" s="71"/>
      <c r="C53" s="29" t="s">
        <v>171</v>
      </c>
      <c r="D53" s="29">
        <v>2</v>
      </c>
      <c r="E53" s="31" t="s">
        <v>61</v>
      </c>
    </row>
    <row r="54" spans="1:6" s="26" customFormat="1" ht="48" customHeight="1" x14ac:dyDescent="0.25">
      <c r="A54" s="30">
        <f t="shared" si="0"/>
        <v>35</v>
      </c>
      <c r="B54" s="72"/>
      <c r="C54" s="29" t="s">
        <v>171</v>
      </c>
      <c r="D54" s="29">
        <v>2</v>
      </c>
      <c r="E54" s="31" t="s">
        <v>59</v>
      </c>
    </row>
    <row r="55" spans="1:6" s="26" customFormat="1" ht="27" customHeight="1" x14ac:dyDescent="0.25">
      <c r="A55" s="52"/>
      <c r="B55" s="66" t="s">
        <v>292</v>
      </c>
      <c r="C55" s="92" t="s">
        <v>73</v>
      </c>
      <c r="D55" s="92"/>
      <c r="E55" s="92"/>
    </row>
    <row r="56" spans="1:6" s="26" customFormat="1" ht="48" customHeight="1" x14ac:dyDescent="0.25">
      <c r="A56" s="30">
        <f>A54+1</f>
        <v>36</v>
      </c>
      <c r="B56" s="66"/>
      <c r="C56" s="29" t="s">
        <v>11</v>
      </c>
      <c r="D56" s="29">
        <v>0.35199999999999998</v>
      </c>
      <c r="E56" s="31" t="s">
        <v>293</v>
      </c>
      <c r="F56" s="26">
        <f>D56+D57+D58</f>
        <v>0.4</v>
      </c>
    </row>
    <row r="57" spans="1:6" s="26" customFormat="1" ht="57" customHeight="1" x14ac:dyDescent="0.25">
      <c r="A57" s="30">
        <f t="shared" ref="A57:A135" si="1">A56+1</f>
        <v>37</v>
      </c>
      <c r="B57" s="66"/>
      <c r="C57" s="29" t="s">
        <v>11</v>
      </c>
      <c r="D57" s="29">
        <v>0.03</v>
      </c>
      <c r="E57" s="31" t="s">
        <v>294</v>
      </c>
    </row>
    <row r="58" spans="1:6" s="26" customFormat="1" ht="48" customHeight="1" x14ac:dyDescent="0.25">
      <c r="A58" s="30">
        <f t="shared" si="1"/>
        <v>38</v>
      </c>
      <c r="B58" s="66"/>
      <c r="C58" s="29" t="s">
        <v>11</v>
      </c>
      <c r="D58" s="29">
        <v>1.7999999999999999E-2</v>
      </c>
      <c r="E58" s="31" t="s">
        <v>295</v>
      </c>
    </row>
    <row r="59" spans="1:6" s="26" customFormat="1" ht="48" customHeight="1" x14ac:dyDescent="0.25">
      <c r="A59" s="30">
        <f t="shared" si="1"/>
        <v>39</v>
      </c>
      <c r="B59" s="66"/>
      <c r="C59" s="29" t="s">
        <v>171</v>
      </c>
      <c r="D59" s="29">
        <v>2</v>
      </c>
      <c r="E59" s="31" t="s">
        <v>60</v>
      </c>
    </row>
    <row r="60" spans="1:6" s="26" customFormat="1" ht="84" customHeight="1" x14ac:dyDescent="0.25">
      <c r="A60" s="30">
        <f t="shared" si="1"/>
        <v>40</v>
      </c>
      <c r="B60" s="66"/>
      <c r="C60" s="29" t="s">
        <v>171</v>
      </c>
      <c r="D60" s="29">
        <v>2</v>
      </c>
      <c r="E60" s="31" t="s">
        <v>61</v>
      </c>
    </row>
    <row r="61" spans="1:6" s="26" customFormat="1" ht="48" customHeight="1" x14ac:dyDescent="0.25">
      <c r="A61" s="30">
        <f t="shared" si="1"/>
        <v>41</v>
      </c>
      <c r="B61" s="66"/>
      <c r="C61" s="29" t="s">
        <v>171</v>
      </c>
      <c r="D61" s="29">
        <v>2</v>
      </c>
      <c r="E61" s="31" t="s">
        <v>59</v>
      </c>
    </row>
    <row r="62" spans="1:6" s="26" customFormat="1" ht="22.5" customHeight="1" x14ac:dyDescent="0.25">
      <c r="A62" s="52"/>
      <c r="B62" s="66" t="s">
        <v>285</v>
      </c>
      <c r="C62" s="92" t="s">
        <v>304</v>
      </c>
      <c r="D62" s="92"/>
      <c r="E62" s="92"/>
    </row>
    <row r="63" spans="1:6" s="26" customFormat="1" ht="48" customHeight="1" x14ac:dyDescent="0.25">
      <c r="A63" s="30">
        <f>A61+1</f>
        <v>42</v>
      </c>
      <c r="B63" s="67"/>
      <c r="C63" s="29" t="s">
        <v>11</v>
      </c>
      <c r="D63" s="29">
        <f>D49+D50+D51+D56+D57+D58</f>
        <v>1.1100000000000001</v>
      </c>
      <c r="E63" s="31" t="s">
        <v>296</v>
      </c>
    </row>
    <row r="64" spans="1:6" s="26" customFormat="1" ht="48" customHeight="1" x14ac:dyDescent="0.25">
      <c r="A64" s="30">
        <f t="shared" si="1"/>
        <v>43</v>
      </c>
      <c r="B64" s="67"/>
      <c r="C64" s="29" t="s">
        <v>8</v>
      </c>
      <c r="D64" s="29">
        <v>1</v>
      </c>
      <c r="E64" s="31" t="s">
        <v>184</v>
      </c>
    </row>
    <row r="65" spans="1:5" s="26" customFormat="1" ht="48" customHeight="1" x14ac:dyDescent="0.25">
      <c r="A65" s="30">
        <f t="shared" si="1"/>
        <v>44</v>
      </c>
      <c r="B65" s="67"/>
      <c r="C65" s="29" t="s">
        <v>8</v>
      </c>
      <c r="D65" s="29">
        <v>2</v>
      </c>
      <c r="E65" s="31" t="s">
        <v>185</v>
      </c>
    </row>
    <row r="66" spans="1:5" s="26" customFormat="1" ht="48" customHeight="1" x14ac:dyDescent="0.25">
      <c r="A66" s="30">
        <f t="shared" si="1"/>
        <v>45</v>
      </c>
      <c r="B66" s="67"/>
      <c r="C66" s="29" t="s">
        <v>8</v>
      </c>
      <c r="D66" s="29">
        <v>4</v>
      </c>
      <c r="E66" s="31" t="s">
        <v>339</v>
      </c>
    </row>
    <row r="67" spans="1:5" s="26" customFormat="1" ht="48" customHeight="1" x14ac:dyDescent="0.25">
      <c r="A67" s="30">
        <f>A66+1</f>
        <v>46</v>
      </c>
      <c r="B67" s="67"/>
      <c r="C67" s="29" t="s">
        <v>8</v>
      </c>
      <c r="D67" s="29">
        <v>1</v>
      </c>
      <c r="E67" s="31" t="s">
        <v>167</v>
      </c>
    </row>
    <row r="68" spans="1:5" s="26" customFormat="1" ht="87" customHeight="1" x14ac:dyDescent="0.25">
      <c r="A68" s="30">
        <f>A67+1</f>
        <v>47</v>
      </c>
      <c r="B68" s="67"/>
      <c r="C68" s="29" t="s">
        <v>45</v>
      </c>
      <c r="D68" s="29">
        <v>1.8</v>
      </c>
      <c r="E68" s="31" t="s">
        <v>174</v>
      </c>
    </row>
    <row r="69" spans="1:5" s="26" customFormat="1" ht="81" customHeight="1" x14ac:dyDescent="0.25">
      <c r="A69" s="30">
        <f t="shared" ref="A69:A73" si="2">A68+1</f>
        <v>48</v>
      </c>
      <c r="B69" s="67"/>
      <c r="C69" s="29" t="s">
        <v>15</v>
      </c>
      <c r="D69" s="29">
        <v>8</v>
      </c>
      <c r="E69" s="31" t="s">
        <v>175</v>
      </c>
    </row>
    <row r="70" spans="1:5" s="26" customFormat="1" ht="108.75" customHeight="1" x14ac:dyDescent="0.25">
      <c r="A70" s="30">
        <f t="shared" si="2"/>
        <v>49</v>
      </c>
      <c r="B70" s="67"/>
      <c r="C70" s="29" t="s">
        <v>15</v>
      </c>
      <c r="D70" s="29">
        <v>4</v>
      </c>
      <c r="E70" s="31" t="s">
        <v>176</v>
      </c>
    </row>
    <row r="71" spans="1:5" s="26" customFormat="1" ht="99.75" customHeight="1" x14ac:dyDescent="0.25">
      <c r="A71" s="30">
        <f t="shared" si="2"/>
        <v>50</v>
      </c>
      <c r="B71" s="67"/>
      <c r="C71" s="29" t="s">
        <v>43</v>
      </c>
      <c r="D71" s="29">
        <v>2</v>
      </c>
      <c r="E71" s="31" t="s">
        <v>305</v>
      </c>
    </row>
    <row r="72" spans="1:5" s="26" customFormat="1" ht="63.75" customHeight="1" x14ac:dyDescent="0.25">
      <c r="A72" s="30">
        <f t="shared" si="2"/>
        <v>51</v>
      </c>
      <c r="B72" s="67"/>
      <c r="C72" s="29" t="s">
        <v>45</v>
      </c>
      <c r="D72" s="29">
        <v>1.8</v>
      </c>
      <c r="E72" s="31" t="s">
        <v>206</v>
      </c>
    </row>
    <row r="73" spans="1:5" s="26" customFormat="1" ht="75.75" customHeight="1" x14ac:dyDescent="0.25">
      <c r="A73" s="30">
        <f t="shared" si="2"/>
        <v>52</v>
      </c>
      <c r="B73" s="67"/>
      <c r="C73" s="29" t="s">
        <v>45</v>
      </c>
      <c r="D73" s="29">
        <v>1.8</v>
      </c>
      <c r="E73" s="31" t="s">
        <v>207</v>
      </c>
    </row>
    <row r="74" spans="1:5" s="26" customFormat="1" ht="23.25" customHeight="1" x14ac:dyDescent="0.25">
      <c r="A74" s="78" t="s">
        <v>74</v>
      </c>
      <c r="B74" s="78"/>
      <c r="C74" s="78"/>
      <c r="D74" s="78"/>
      <c r="E74" s="78"/>
    </row>
    <row r="75" spans="1:5" s="26" customFormat="1" ht="48" customHeight="1" x14ac:dyDescent="0.25">
      <c r="A75" s="30">
        <v>53</v>
      </c>
      <c r="B75" s="66" t="s">
        <v>284</v>
      </c>
      <c r="C75" s="29" t="s">
        <v>8</v>
      </c>
      <c r="D75" s="29">
        <v>3</v>
      </c>
      <c r="E75" s="31" t="s">
        <v>282</v>
      </c>
    </row>
    <row r="76" spans="1:5" s="26" customFormat="1" ht="48" customHeight="1" x14ac:dyDescent="0.25">
      <c r="A76" s="30">
        <f t="shared" si="1"/>
        <v>54</v>
      </c>
      <c r="B76" s="66"/>
      <c r="C76" s="29" t="s">
        <v>8</v>
      </c>
      <c r="D76" s="29">
        <v>1</v>
      </c>
      <c r="E76" s="31" t="s">
        <v>186</v>
      </c>
    </row>
    <row r="77" spans="1:5" s="26" customFormat="1" ht="48" customHeight="1" x14ac:dyDescent="0.25">
      <c r="A77" s="30">
        <f t="shared" si="1"/>
        <v>55</v>
      </c>
      <c r="B77" s="66"/>
      <c r="C77" s="29" t="s">
        <v>169</v>
      </c>
      <c r="D77" s="29" t="s">
        <v>75</v>
      </c>
      <c r="E77" s="31" t="s">
        <v>16</v>
      </c>
    </row>
    <row r="78" spans="1:5" s="26" customFormat="1" ht="48" customHeight="1" x14ac:dyDescent="0.25">
      <c r="A78" s="30">
        <f t="shared" si="1"/>
        <v>56</v>
      </c>
      <c r="B78" s="66"/>
      <c r="C78" s="29" t="s">
        <v>170</v>
      </c>
      <c r="D78" s="29">
        <v>0.2</v>
      </c>
      <c r="E78" s="31" t="s">
        <v>29</v>
      </c>
    </row>
    <row r="79" spans="1:5" s="26" customFormat="1" ht="48" customHeight="1" x14ac:dyDescent="0.25">
      <c r="A79" s="30">
        <f t="shared" si="1"/>
        <v>57</v>
      </c>
      <c r="B79" s="66"/>
      <c r="C79" s="29" t="s">
        <v>170</v>
      </c>
      <c r="D79" s="29">
        <v>0.2</v>
      </c>
      <c r="E79" s="31" t="s">
        <v>17</v>
      </c>
    </row>
    <row r="80" spans="1:5" s="26" customFormat="1" ht="48" customHeight="1" x14ac:dyDescent="0.25">
      <c r="A80" s="30">
        <f>A79+1</f>
        <v>58</v>
      </c>
      <c r="B80" s="66"/>
      <c r="C80" s="29" t="s">
        <v>8</v>
      </c>
      <c r="D80" s="29">
        <v>70</v>
      </c>
      <c r="E80" s="31" t="s">
        <v>56</v>
      </c>
    </row>
    <row r="81" spans="1:6" s="26" customFormat="1" ht="48" customHeight="1" x14ac:dyDescent="0.25">
      <c r="A81" s="30">
        <f t="shared" si="1"/>
        <v>59</v>
      </c>
      <c r="B81" s="66"/>
      <c r="C81" s="29" t="s">
        <v>8</v>
      </c>
      <c r="D81" s="29">
        <v>1</v>
      </c>
      <c r="E81" s="31" t="s">
        <v>187</v>
      </c>
    </row>
    <row r="82" spans="1:6" s="26" customFormat="1" ht="48" customHeight="1" x14ac:dyDescent="0.25">
      <c r="A82" s="30">
        <f t="shared" si="1"/>
        <v>60</v>
      </c>
      <c r="B82" s="66"/>
      <c r="C82" s="29" t="s">
        <v>11</v>
      </c>
      <c r="D82" s="29">
        <v>0.25</v>
      </c>
      <c r="E82" s="31" t="s">
        <v>188</v>
      </c>
    </row>
    <row r="83" spans="1:6" s="26" customFormat="1" ht="48" customHeight="1" x14ac:dyDescent="0.25">
      <c r="A83" s="30">
        <f t="shared" si="1"/>
        <v>61</v>
      </c>
      <c r="B83" s="66"/>
      <c r="C83" s="29" t="s">
        <v>169</v>
      </c>
      <c r="D83" s="29" t="s">
        <v>50</v>
      </c>
      <c r="E83" s="31" t="s">
        <v>16</v>
      </c>
    </row>
    <row r="84" spans="1:6" s="26" customFormat="1" ht="48" customHeight="1" x14ac:dyDescent="0.25">
      <c r="A84" s="30">
        <f t="shared" si="1"/>
        <v>62</v>
      </c>
      <c r="B84" s="66"/>
      <c r="C84" s="29" t="s">
        <v>170</v>
      </c>
      <c r="D84" s="29">
        <v>0.8</v>
      </c>
      <c r="E84" s="31" t="s">
        <v>29</v>
      </c>
    </row>
    <row r="85" spans="1:6" s="26" customFormat="1" ht="48" customHeight="1" x14ac:dyDescent="0.25">
      <c r="A85" s="30">
        <f t="shared" si="1"/>
        <v>63</v>
      </c>
      <c r="B85" s="66"/>
      <c r="C85" s="29" t="s">
        <v>170</v>
      </c>
      <c r="D85" s="29">
        <v>0.8</v>
      </c>
      <c r="E85" s="31" t="s">
        <v>17</v>
      </c>
    </row>
    <row r="86" spans="1:6" s="26" customFormat="1" ht="48" customHeight="1" x14ac:dyDescent="0.25">
      <c r="A86" s="30">
        <f t="shared" si="1"/>
        <v>64</v>
      </c>
      <c r="B86" s="66"/>
      <c r="C86" s="29" t="s">
        <v>170</v>
      </c>
      <c r="D86" s="29">
        <v>0.5</v>
      </c>
      <c r="E86" s="31" t="s">
        <v>51</v>
      </c>
      <c r="F86" s="26">
        <f>D86+D78+D84</f>
        <v>1.5</v>
      </c>
    </row>
    <row r="87" spans="1:6" s="26" customFormat="1" ht="48" customHeight="1" x14ac:dyDescent="0.25">
      <c r="A87" s="30">
        <f t="shared" si="1"/>
        <v>65</v>
      </c>
      <c r="B87" s="66"/>
      <c r="C87" s="29" t="s">
        <v>45</v>
      </c>
      <c r="D87" s="29">
        <v>0.5</v>
      </c>
      <c r="E87" s="31" t="s">
        <v>52</v>
      </c>
    </row>
    <row r="88" spans="1:6" s="26" customFormat="1" ht="67.5" customHeight="1" x14ac:dyDescent="0.25">
      <c r="A88" s="30">
        <f t="shared" si="1"/>
        <v>66</v>
      </c>
      <c r="B88" s="66"/>
      <c r="C88" s="29" t="s">
        <v>43</v>
      </c>
      <c r="D88" s="29">
        <v>8.2799999999999994</v>
      </c>
      <c r="E88" s="31" t="s">
        <v>53</v>
      </c>
    </row>
    <row r="89" spans="1:6" s="26" customFormat="1" ht="93" customHeight="1" x14ac:dyDescent="0.25">
      <c r="A89" s="30">
        <f>A88+1</f>
        <v>67</v>
      </c>
      <c r="B89" s="66"/>
      <c r="C89" s="29" t="s">
        <v>170</v>
      </c>
      <c r="D89" s="29">
        <v>0.82799999999999996</v>
      </c>
      <c r="E89" s="31" t="s">
        <v>54</v>
      </c>
    </row>
    <row r="90" spans="1:6" s="26" customFormat="1" ht="54.75" customHeight="1" x14ac:dyDescent="0.25">
      <c r="A90" s="30">
        <f t="shared" si="1"/>
        <v>68</v>
      </c>
      <c r="B90" s="66"/>
      <c r="C90" s="29" t="s">
        <v>171</v>
      </c>
      <c r="D90" s="29">
        <v>3.7</v>
      </c>
      <c r="E90" s="31" t="s">
        <v>289</v>
      </c>
    </row>
    <row r="91" spans="1:6" s="26" customFormat="1" ht="48" customHeight="1" x14ac:dyDescent="0.25">
      <c r="A91" s="50">
        <f t="shared" si="1"/>
        <v>69</v>
      </c>
      <c r="B91" s="66"/>
      <c r="C91" s="51" t="s">
        <v>189</v>
      </c>
      <c r="D91" s="51" t="s">
        <v>55</v>
      </c>
      <c r="E91" s="61" t="s">
        <v>40</v>
      </c>
    </row>
    <row r="92" spans="1:6" s="26" customFormat="1" ht="27" customHeight="1" x14ac:dyDescent="0.25">
      <c r="A92" s="52"/>
      <c r="B92" s="66" t="s">
        <v>292</v>
      </c>
      <c r="C92" s="92" t="s">
        <v>76</v>
      </c>
      <c r="D92" s="92"/>
      <c r="E92" s="92"/>
    </row>
    <row r="93" spans="1:6" s="26" customFormat="1" ht="76.5" customHeight="1" x14ac:dyDescent="0.25">
      <c r="A93" s="30">
        <f>A91+1</f>
        <v>70</v>
      </c>
      <c r="B93" s="66"/>
      <c r="C93" s="29" t="s">
        <v>11</v>
      </c>
      <c r="D93" s="29">
        <v>0.25</v>
      </c>
      <c r="E93" s="31" t="s">
        <v>62</v>
      </c>
      <c r="F93" s="26">
        <f>D93+D94+D95</f>
        <v>0.71000000000000008</v>
      </c>
    </row>
    <row r="94" spans="1:6" s="26" customFormat="1" ht="85.5" customHeight="1" x14ac:dyDescent="0.25">
      <c r="A94" s="30">
        <f t="shared" si="1"/>
        <v>71</v>
      </c>
      <c r="B94" s="66"/>
      <c r="C94" s="29" t="s">
        <v>11</v>
      </c>
      <c r="D94" s="29">
        <v>0.33</v>
      </c>
      <c r="E94" s="31" t="s">
        <v>63</v>
      </c>
    </row>
    <row r="95" spans="1:6" s="26" customFormat="1" ht="75.75" customHeight="1" x14ac:dyDescent="0.25">
      <c r="A95" s="30">
        <f t="shared" si="1"/>
        <v>72</v>
      </c>
      <c r="B95" s="66"/>
      <c r="C95" s="29" t="s">
        <v>11</v>
      </c>
      <c r="D95" s="29">
        <v>0.13</v>
      </c>
      <c r="E95" s="31" t="s">
        <v>108</v>
      </c>
    </row>
    <row r="96" spans="1:6" s="26" customFormat="1" ht="48" customHeight="1" x14ac:dyDescent="0.25">
      <c r="A96" s="30">
        <f>A95+1</f>
        <v>73</v>
      </c>
      <c r="B96" s="66"/>
      <c r="C96" s="29" t="s">
        <v>171</v>
      </c>
      <c r="D96" s="29">
        <v>2</v>
      </c>
      <c r="E96" s="31" t="s">
        <v>60</v>
      </c>
    </row>
    <row r="97" spans="1:6" s="26" customFormat="1" ht="78.75" customHeight="1" x14ac:dyDescent="0.25">
      <c r="A97" s="30">
        <f t="shared" si="1"/>
        <v>74</v>
      </c>
      <c r="B97" s="66"/>
      <c r="C97" s="29" t="s">
        <v>171</v>
      </c>
      <c r="D97" s="29">
        <v>2</v>
      </c>
      <c r="E97" s="31" t="s">
        <v>61</v>
      </c>
    </row>
    <row r="98" spans="1:6" s="26" customFormat="1" ht="64.5" customHeight="1" x14ac:dyDescent="0.25">
      <c r="A98" s="30">
        <f t="shared" si="1"/>
        <v>75</v>
      </c>
      <c r="B98" s="66"/>
      <c r="C98" s="29" t="s">
        <v>171</v>
      </c>
      <c r="D98" s="29">
        <v>2</v>
      </c>
      <c r="E98" s="31" t="s">
        <v>59</v>
      </c>
    </row>
    <row r="99" spans="1:6" s="26" customFormat="1" ht="27" customHeight="1" x14ac:dyDescent="0.25">
      <c r="A99" s="52"/>
      <c r="B99" s="66" t="s">
        <v>292</v>
      </c>
      <c r="C99" s="92" t="s">
        <v>77</v>
      </c>
      <c r="D99" s="92"/>
      <c r="E99" s="92"/>
    </row>
    <row r="100" spans="1:6" s="26" customFormat="1" ht="48" customHeight="1" x14ac:dyDescent="0.25">
      <c r="A100" s="30">
        <f>A98+1</f>
        <v>76</v>
      </c>
      <c r="B100" s="66"/>
      <c r="C100" s="29" t="s">
        <v>11</v>
      </c>
      <c r="D100" s="29">
        <v>0.17649999999999999</v>
      </c>
      <c r="E100" s="31" t="s">
        <v>298</v>
      </c>
      <c r="F100" s="26">
        <f>D100+D101+D102</f>
        <v>0.2</v>
      </c>
    </row>
    <row r="101" spans="1:6" s="26" customFormat="1" ht="59.25" customHeight="1" x14ac:dyDescent="0.25">
      <c r="A101" s="30">
        <f t="shared" si="1"/>
        <v>77</v>
      </c>
      <c r="B101" s="66"/>
      <c r="C101" s="29" t="s">
        <v>11</v>
      </c>
      <c r="D101" s="29">
        <v>1.55E-2</v>
      </c>
      <c r="E101" s="31" t="s">
        <v>297</v>
      </c>
      <c r="F101" s="26">
        <f>0.2-F100</f>
        <v>0</v>
      </c>
    </row>
    <row r="102" spans="1:6" s="26" customFormat="1" ht="48" customHeight="1" x14ac:dyDescent="0.25">
      <c r="A102" s="30">
        <f t="shared" si="1"/>
        <v>78</v>
      </c>
      <c r="B102" s="66"/>
      <c r="C102" s="29" t="s">
        <v>11</v>
      </c>
      <c r="D102" s="29">
        <v>8.0000000000000002E-3</v>
      </c>
      <c r="E102" s="31" t="s">
        <v>299</v>
      </c>
    </row>
    <row r="103" spans="1:6" s="26" customFormat="1" ht="48" customHeight="1" x14ac:dyDescent="0.25">
      <c r="A103" s="30">
        <f t="shared" si="1"/>
        <v>79</v>
      </c>
      <c r="B103" s="66"/>
      <c r="C103" s="29" t="s">
        <v>171</v>
      </c>
      <c r="D103" s="29">
        <v>1.8</v>
      </c>
      <c r="E103" s="31" t="s">
        <v>60</v>
      </c>
    </row>
    <row r="104" spans="1:6" s="26" customFormat="1" ht="72" customHeight="1" x14ac:dyDescent="0.25">
      <c r="A104" s="30">
        <f t="shared" si="1"/>
        <v>80</v>
      </c>
      <c r="B104" s="66"/>
      <c r="C104" s="29" t="s">
        <v>171</v>
      </c>
      <c r="D104" s="29">
        <v>1.8</v>
      </c>
      <c r="E104" s="31" t="s">
        <v>61</v>
      </c>
    </row>
    <row r="105" spans="1:6" s="26" customFormat="1" ht="48" customHeight="1" x14ac:dyDescent="0.25">
      <c r="A105" s="30">
        <f t="shared" si="1"/>
        <v>81</v>
      </c>
      <c r="B105" s="66"/>
      <c r="C105" s="29" t="s">
        <v>171</v>
      </c>
      <c r="D105" s="29">
        <v>1.8</v>
      </c>
      <c r="E105" s="31" t="s">
        <v>59</v>
      </c>
    </row>
    <row r="106" spans="1:6" s="26" customFormat="1" ht="16.5" customHeight="1" x14ac:dyDescent="0.25">
      <c r="A106" s="52"/>
      <c r="B106" s="66" t="s">
        <v>292</v>
      </c>
      <c r="C106" s="92" t="s">
        <v>210</v>
      </c>
      <c r="D106" s="92"/>
      <c r="E106" s="92"/>
    </row>
    <row r="107" spans="1:6" s="26" customFormat="1" ht="48" customHeight="1" x14ac:dyDescent="0.25">
      <c r="A107" s="30">
        <f>A105+1</f>
        <v>82</v>
      </c>
      <c r="B107" s="66"/>
      <c r="C107" s="29" t="s">
        <v>11</v>
      </c>
      <c r="D107" s="29">
        <v>7.2999999999999995E-2</v>
      </c>
      <c r="E107" s="31" t="s">
        <v>300</v>
      </c>
      <c r="F107" s="26">
        <f>D107+D108+D109</f>
        <v>0.12239999999999999</v>
      </c>
    </row>
    <row r="108" spans="1:6" s="26" customFormat="1" ht="61.5" customHeight="1" x14ac:dyDescent="0.25">
      <c r="A108" s="30">
        <f>A107+1</f>
        <v>83</v>
      </c>
      <c r="B108" s="66"/>
      <c r="C108" s="29" t="s">
        <v>11</v>
      </c>
      <c r="D108" s="29">
        <v>4.2999999999999997E-2</v>
      </c>
      <c r="E108" s="31" t="s">
        <v>301</v>
      </c>
    </row>
    <row r="109" spans="1:6" s="26" customFormat="1" ht="48" customHeight="1" x14ac:dyDescent="0.25">
      <c r="A109" s="30">
        <f t="shared" ref="A109:A112" si="3">A108+1</f>
        <v>84</v>
      </c>
      <c r="B109" s="66"/>
      <c r="C109" s="29" t="s">
        <v>11</v>
      </c>
      <c r="D109" s="29">
        <v>6.4000000000000003E-3</v>
      </c>
      <c r="E109" s="31" t="s">
        <v>302</v>
      </c>
    </row>
    <row r="110" spans="1:6" s="26" customFormat="1" ht="21" customHeight="1" x14ac:dyDescent="0.25">
      <c r="A110" s="30">
        <f t="shared" si="3"/>
        <v>85</v>
      </c>
      <c r="B110" s="66"/>
      <c r="C110" s="29" t="s">
        <v>171</v>
      </c>
      <c r="D110" s="29">
        <v>1.8</v>
      </c>
      <c r="E110" s="31" t="s">
        <v>60</v>
      </c>
    </row>
    <row r="111" spans="1:6" s="26" customFormat="1" ht="59.25" customHeight="1" x14ac:dyDescent="0.25">
      <c r="A111" s="30">
        <f t="shared" si="3"/>
        <v>86</v>
      </c>
      <c r="B111" s="66"/>
      <c r="C111" s="29" t="s">
        <v>171</v>
      </c>
      <c r="D111" s="29">
        <v>1.8</v>
      </c>
      <c r="E111" s="31" t="s">
        <v>61</v>
      </c>
    </row>
    <row r="112" spans="1:6" s="26" customFormat="1" ht="48" customHeight="1" x14ac:dyDescent="0.25">
      <c r="A112" s="30">
        <f t="shared" si="3"/>
        <v>87</v>
      </c>
      <c r="B112" s="66"/>
      <c r="C112" s="29" t="s">
        <v>171</v>
      </c>
      <c r="D112" s="29">
        <v>1.8</v>
      </c>
      <c r="E112" s="31" t="s">
        <v>59</v>
      </c>
    </row>
    <row r="113" spans="1:5" s="26" customFormat="1" ht="20.25" customHeight="1" x14ac:dyDescent="0.25">
      <c r="A113" s="52"/>
      <c r="B113" s="66" t="s">
        <v>285</v>
      </c>
      <c r="C113" s="92" t="s">
        <v>304</v>
      </c>
      <c r="D113" s="92"/>
      <c r="E113" s="92"/>
    </row>
    <row r="114" spans="1:5" s="26" customFormat="1" ht="48" customHeight="1" x14ac:dyDescent="0.25">
      <c r="A114" s="30">
        <f>A112+1</f>
        <v>88</v>
      </c>
      <c r="B114" s="66"/>
      <c r="C114" s="29" t="s">
        <v>11</v>
      </c>
      <c r="D114" s="29">
        <f>D93+D94+D95+D100+D101+D102+D107+D109+D108</f>
        <v>1.0324</v>
      </c>
      <c r="E114" s="31" t="s">
        <v>303</v>
      </c>
    </row>
    <row r="115" spans="1:5" s="26" customFormat="1" ht="48" customHeight="1" x14ac:dyDescent="0.25">
      <c r="A115" s="30">
        <f t="shared" si="1"/>
        <v>89</v>
      </c>
      <c r="B115" s="66"/>
      <c r="C115" s="29" t="s">
        <v>8</v>
      </c>
      <c r="D115" s="29">
        <v>1</v>
      </c>
      <c r="E115" s="31" t="s">
        <v>190</v>
      </c>
    </row>
    <row r="116" spans="1:5" s="26" customFormat="1" ht="48" customHeight="1" x14ac:dyDescent="0.25">
      <c r="A116" s="30">
        <f t="shared" si="1"/>
        <v>90</v>
      </c>
      <c r="B116" s="66"/>
      <c r="C116" s="29" t="s">
        <v>8</v>
      </c>
      <c r="D116" s="29">
        <v>1</v>
      </c>
      <c r="E116" s="31" t="s">
        <v>191</v>
      </c>
    </row>
    <row r="117" spans="1:5" s="26" customFormat="1" ht="48" customHeight="1" x14ac:dyDescent="0.25">
      <c r="A117" s="30">
        <f t="shared" si="1"/>
        <v>91</v>
      </c>
      <c r="B117" s="66"/>
      <c r="C117" s="29" t="s">
        <v>8</v>
      </c>
      <c r="D117" s="29">
        <v>3</v>
      </c>
      <c r="E117" s="31" t="s">
        <v>341</v>
      </c>
    </row>
    <row r="118" spans="1:5" s="26" customFormat="1" ht="48" customHeight="1" x14ac:dyDescent="0.25">
      <c r="A118" s="30">
        <f t="shared" si="1"/>
        <v>92</v>
      </c>
      <c r="B118" s="66"/>
      <c r="C118" s="29" t="s">
        <v>8</v>
      </c>
      <c r="D118" s="29">
        <v>3</v>
      </c>
      <c r="E118" s="31" t="s">
        <v>211</v>
      </c>
    </row>
    <row r="119" spans="1:5" s="26" customFormat="1" ht="48" customHeight="1" x14ac:dyDescent="0.25">
      <c r="A119" s="30">
        <f>A118+1</f>
        <v>93</v>
      </c>
      <c r="B119" s="66"/>
      <c r="C119" s="29" t="s">
        <v>8</v>
      </c>
      <c r="D119" s="29">
        <v>1</v>
      </c>
      <c r="E119" s="31" t="s">
        <v>167</v>
      </c>
    </row>
    <row r="120" spans="1:5" s="26" customFormat="1" ht="75" customHeight="1" x14ac:dyDescent="0.25">
      <c r="A120" s="30">
        <f t="shared" si="1"/>
        <v>94</v>
      </c>
      <c r="B120" s="66"/>
      <c r="C120" s="29" t="s">
        <v>45</v>
      </c>
      <c r="D120" s="29">
        <v>1.5</v>
      </c>
      <c r="E120" s="31" t="s">
        <v>174</v>
      </c>
    </row>
    <row r="121" spans="1:5" s="26" customFormat="1" ht="72.75" customHeight="1" x14ac:dyDescent="0.25">
      <c r="A121" s="30">
        <f t="shared" si="1"/>
        <v>95</v>
      </c>
      <c r="B121" s="66"/>
      <c r="C121" s="29" t="s">
        <v>15</v>
      </c>
      <c r="D121" s="29">
        <v>7</v>
      </c>
      <c r="E121" s="31" t="s">
        <v>175</v>
      </c>
    </row>
    <row r="122" spans="1:5" s="26" customFormat="1" ht="105" customHeight="1" x14ac:dyDescent="0.25">
      <c r="A122" s="30">
        <f t="shared" si="1"/>
        <v>96</v>
      </c>
      <c r="B122" s="66"/>
      <c r="C122" s="29" t="s">
        <v>15</v>
      </c>
      <c r="D122" s="29">
        <v>3</v>
      </c>
      <c r="E122" s="31" t="s">
        <v>176</v>
      </c>
    </row>
    <row r="123" spans="1:5" s="26" customFormat="1" ht="93" customHeight="1" x14ac:dyDescent="0.25">
      <c r="A123" s="30">
        <f t="shared" si="1"/>
        <v>97</v>
      </c>
      <c r="B123" s="66"/>
      <c r="C123" s="29" t="s">
        <v>43</v>
      </c>
      <c r="D123" s="29">
        <v>2.5</v>
      </c>
      <c r="E123" s="31" t="s">
        <v>306</v>
      </c>
    </row>
    <row r="124" spans="1:5" s="26" customFormat="1" ht="68.25" customHeight="1" x14ac:dyDescent="0.25">
      <c r="A124" s="30">
        <f t="shared" si="1"/>
        <v>98</v>
      </c>
      <c r="B124" s="66"/>
      <c r="C124" s="29" t="s">
        <v>45</v>
      </c>
      <c r="D124" s="29">
        <v>1.5</v>
      </c>
      <c r="E124" s="31" t="s">
        <v>206</v>
      </c>
    </row>
    <row r="125" spans="1:5" s="26" customFormat="1" ht="78.75" customHeight="1" x14ac:dyDescent="0.25">
      <c r="A125" s="30">
        <f t="shared" si="1"/>
        <v>99</v>
      </c>
      <c r="B125" s="66"/>
      <c r="C125" s="29" t="s">
        <v>45</v>
      </c>
      <c r="D125" s="29">
        <v>1.5</v>
      </c>
      <c r="E125" s="31" t="s">
        <v>207</v>
      </c>
    </row>
    <row r="126" spans="1:5" s="26" customFormat="1" ht="26.25" customHeight="1" x14ac:dyDescent="0.25">
      <c r="A126" s="78" t="s">
        <v>78</v>
      </c>
      <c r="B126" s="78"/>
      <c r="C126" s="78"/>
      <c r="D126" s="78"/>
      <c r="E126" s="78"/>
    </row>
    <row r="127" spans="1:5" s="26" customFormat="1" ht="48" customHeight="1" x14ac:dyDescent="0.25">
      <c r="A127" s="30">
        <f>A125+1</f>
        <v>100</v>
      </c>
      <c r="B127" s="66" t="s">
        <v>284</v>
      </c>
      <c r="C127" s="29" t="s">
        <v>8</v>
      </c>
      <c r="D127" s="29">
        <v>3</v>
      </c>
      <c r="E127" s="31" t="s">
        <v>282</v>
      </c>
    </row>
    <row r="128" spans="1:5" s="26" customFormat="1" ht="48" customHeight="1" x14ac:dyDescent="0.25">
      <c r="A128" s="30">
        <f t="shared" si="1"/>
        <v>101</v>
      </c>
      <c r="B128" s="66"/>
      <c r="C128" s="29" t="s">
        <v>8</v>
      </c>
      <c r="D128" s="29">
        <v>1</v>
      </c>
      <c r="E128" s="31" t="s">
        <v>192</v>
      </c>
    </row>
    <row r="129" spans="1:5" s="26" customFormat="1" ht="48" customHeight="1" x14ac:dyDescent="0.25">
      <c r="A129" s="30">
        <f t="shared" si="1"/>
        <v>102</v>
      </c>
      <c r="B129" s="66"/>
      <c r="C129" s="29" t="s">
        <v>169</v>
      </c>
      <c r="D129" s="29" t="s">
        <v>75</v>
      </c>
      <c r="E129" s="31" t="s">
        <v>16</v>
      </c>
    </row>
    <row r="130" spans="1:5" s="26" customFormat="1" ht="48" customHeight="1" x14ac:dyDescent="0.25">
      <c r="A130" s="30">
        <f t="shared" si="1"/>
        <v>103</v>
      </c>
      <c r="B130" s="66"/>
      <c r="C130" s="29" t="s">
        <v>170</v>
      </c>
      <c r="D130" s="29">
        <v>0.2</v>
      </c>
      <c r="E130" s="31" t="s">
        <v>29</v>
      </c>
    </row>
    <row r="131" spans="1:5" s="26" customFormat="1" ht="48" customHeight="1" x14ac:dyDescent="0.25">
      <c r="A131" s="30">
        <f t="shared" si="1"/>
        <v>104</v>
      </c>
      <c r="B131" s="66"/>
      <c r="C131" s="29" t="s">
        <v>170</v>
      </c>
      <c r="D131" s="29">
        <v>0.2</v>
      </c>
      <c r="E131" s="31" t="s">
        <v>17</v>
      </c>
    </row>
    <row r="132" spans="1:5" s="26" customFormat="1" ht="48" customHeight="1" x14ac:dyDescent="0.25">
      <c r="A132" s="30">
        <f t="shared" si="1"/>
        <v>105</v>
      </c>
      <c r="B132" s="66"/>
      <c r="C132" s="29" t="s">
        <v>8</v>
      </c>
      <c r="D132" s="29">
        <v>70</v>
      </c>
      <c r="E132" s="31" t="s">
        <v>56</v>
      </c>
    </row>
    <row r="133" spans="1:5" s="26" customFormat="1" ht="48" customHeight="1" x14ac:dyDescent="0.25">
      <c r="A133" s="30">
        <f t="shared" si="1"/>
        <v>106</v>
      </c>
      <c r="B133" s="66"/>
      <c r="C133" s="29" t="s">
        <v>8</v>
      </c>
      <c r="D133" s="29">
        <v>1</v>
      </c>
      <c r="E133" s="31" t="s">
        <v>193</v>
      </c>
    </row>
    <row r="134" spans="1:5" s="26" customFormat="1" ht="48" customHeight="1" x14ac:dyDescent="0.25">
      <c r="A134" s="30">
        <f t="shared" si="1"/>
        <v>107</v>
      </c>
      <c r="B134" s="66"/>
      <c r="C134" s="29" t="s">
        <v>11</v>
      </c>
      <c r="D134" s="29">
        <v>0.25</v>
      </c>
      <c r="E134" s="31" t="s">
        <v>194</v>
      </c>
    </row>
    <row r="135" spans="1:5" s="26" customFormat="1" ht="48" customHeight="1" x14ac:dyDescent="0.25">
      <c r="A135" s="30">
        <f t="shared" si="1"/>
        <v>108</v>
      </c>
      <c r="B135" s="66"/>
      <c r="C135" s="29" t="s">
        <v>169</v>
      </c>
      <c r="D135" s="29" t="s">
        <v>50</v>
      </c>
      <c r="E135" s="31" t="s">
        <v>16</v>
      </c>
    </row>
    <row r="136" spans="1:5" s="26" customFormat="1" ht="48" customHeight="1" x14ac:dyDescent="0.25">
      <c r="A136" s="30">
        <f t="shared" ref="A136:A159" si="4">A135+1</f>
        <v>109</v>
      </c>
      <c r="B136" s="66"/>
      <c r="C136" s="29" t="s">
        <v>170</v>
      </c>
      <c r="D136" s="29">
        <v>0.8</v>
      </c>
      <c r="E136" s="31" t="s">
        <v>29</v>
      </c>
    </row>
    <row r="137" spans="1:5" s="26" customFormat="1" ht="48" customHeight="1" x14ac:dyDescent="0.25">
      <c r="A137" s="30">
        <f t="shared" si="4"/>
        <v>110</v>
      </c>
      <c r="B137" s="66"/>
      <c r="C137" s="29" t="s">
        <v>170</v>
      </c>
      <c r="D137" s="29">
        <v>0.8</v>
      </c>
      <c r="E137" s="31" t="s">
        <v>17</v>
      </c>
    </row>
    <row r="138" spans="1:5" s="26" customFormat="1" ht="48" customHeight="1" x14ac:dyDescent="0.25">
      <c r="A138" s="30">
        <f t="shared" si="4"/>
        <v>111</v>
      </c>
      <c r="B138" s="66"/>
      <c r="C138" s="29" t="s">
        <v>248</v>
      </c>
      <c r="D138" s="29">
        <v>3</v>
      </c>
      <c r="E138" s="31" t="s">
        <v>249</v>
      </c>
    </row>
    <row r="139" spans="1:5" s="26" customFormat="1" ht="48" customHeight="1" x14ac:dyDescent="0.25">
      <c r="A139" s="30">
        <f t="shared" si="4"/>
        <v>112</v>
      </c>
      <c r="B139" s="66"/>
      <c r="C139" s="29" t="s">
        <v>250</v>
      </c>
      <c r="D139" s="29">
        <v>0.15</v>
      </c>
      <c r="E139" s="31" t="s">
        <v>251</v>
      </c>
    </row>
    <row r="140" spans="1:5" s="26" customFormat="1" ht="48" customHeight="1" x14ac:dyDescent="0.25">
      <c r="A140" s="30">
        <f t="shared" si="4"/>
        <v>113</v>
      </c>
      <c r="B140" s="66"/>
      <c r="C140" s="29" t="s">
        <v>169</v>
      </c>
      <c r="D140" s="29" t="s">
        <v>75</v>
      </c>
      <c r="E140" s="31" t="s">
        <v>16</v>
      </c>
    </row>
    <row r="141" spans="1:5" s="26" customFormat="1" ht="48" customHeight="1" x14ac:dyDescent="0.25">
      <c r="A141" s="30">
        <f t="shared" si="4"/>
        <v>114</v>
      </c>
      <c r="B141" s="66"/>
      <c r="C141" s="29" t="s">
        <v>170</v>
      </c>
      <c r="D141" s="29">
        <v>0.2</v>
      </c>
      <c r="E141" s="31" t="s">
        <v>29</v>
      </c>
    </row>
    <row r="142" spans="1:5" s="26" customFormat="1" ht="48" customHeight="1" x14ac:dyDescent="0.25">
      <c r="A142" s="30">
        <f t="shared" si="4"/>
        <v>115</v>
      </c>
      <c r="B142" s="66"/>
      <c r="C142" s="29" t="s">
        <v>170</v>
      </c>
      <c r="D142" s="29">
        <v>0.2</v>
      </c>
      <c r="E142" s="31" t="s">
        <v>17</v>
      </c>
    </row>
    <row r="143" spans="1:5" s="26" customFormat="1" ht="48" customHeight="1" x14ac:dyDescent="0.25">
      <c r="A143" s="30">
        <f t="shared" si="4"/>
        <v>116</v>
      </c>
      <c r="B143" s="66"/>
      <c r="C143" s="29" t="s">
        <v>170</v>
      </c>
      <c r="D143" s="29">
        <v>0.5</v>
      </c>
      <c r="E143" s="31" t="s">
        <v>51</v>
      </c>
    </row>
    <row r="144" spans="1:5" s="26" customFormat="1" ht="48" customHeight="1" x14ac:dyDescent="0.25">
      <c r="A144" s="30">
        <f t="shared" si="4"/>
        <v>117</v>
      </c>
      <c r="B144" s="66"/>
      <c r="C144" s="29" t="s">
        <v>45</v>
      </c>
      <c r="D144" s="29">
        <v>0.5</v>
      </c>
      <c r="E144" s="31" t="s">
        <v>52</v>
      </c>
    </row>
    <row r="145" spans="1:6" s="26" customFormat="1" ht="62.25" customHeight="1" x14ac:dyDescent="0.25">
      <c r="A145" s="30">
        <f t="shared" si="4"/>
        <v>118</v>
      </c>
      <c r="B145" s="66"/>
      <c r="C145" s="29" t="s">
        <v>43</v>
      </c>
      <c r="D145" s="29">
        <v>8.2799999999999994</v>
      </c>
      <c r="E145" s="31" t="s">
        <v>53</v>
      </c>
    </row>
    <row r="146" spans="1:6" s="26" customFormat="1" ht="95.25" customHeight="1" x14ac:dyDescent="0.25">
      <c r="A146" s="30">
        <f t="shared" si="4"/>
        <v>119</v>
      </c>
      <c r="B146" s="66"/>
      <c r="C146" s="29" t="s">
        <v>170</v>
      </c>
      <c r="D146" s="29">
        <v>0.82799999999999996</v>
      </c>
      <c r="E146" s="31" t="s">
        <v>54</v>
      </c>
    </row>
    <row r="147" spans="1:6" s="26" customFormat="1" ht="61.5" customHeight="1" x14ac:dyDescent="0.25">
      <c r="A147" s="30">
        <f t="shared" si="4"/>
        <v>120</v>
      </c>
      <c r="B147" s="66"/>
      <c r="C147" s="29" t="s">
        <v>171</v>
      </c>
      <c r="D147" s="29">
        <v>3.7</v>
      </c>
      <c r="E147" s="31" t="s">
        <v>288</v>
      </c>
    </row>
    <row r="148" spans="1:6" s="26" customFormat="1" ht="48" customHeight="1" x14ac:dyDescent="0.25">
      <c r="A148" s="30">
        <f t="shared" si="4"/>
        <v>121</v>
      </c>
      <c r="B148" s="66"/>
      <c r="C148" s="51" t="s">
        <v>189</v>
      </c>
      <c r="D148" s="51" t="s">
        <v>55</v>
      </c>
      <c r="E148" s="61" t="s">
        <v>40</v>
      </c>
    </row>
    <row r="149" spans="1:6" s="26" customFormat="1" ht="25.5" customHeight="1" x14ac:dyDescent="0.25">
      <c r="A149" s="52"/>
      <c r="B149" s="66" t="s">
        <v>292</v>
      </c>
      <c r="C149" s="92" t="s">
        <v>79</v>
      </c>
      <c r="D149" s="92"/>
      <c r="E149" s="92"/>
    </row>
    <row r="150" spans="1:6" s="26" customFormat="1" ht="62.25" customHeight="1" x14ac:dyDescent="0.25">
      <c r="A150" s="30">
        <f>A148+1</f>
        <v>122</v>
      </c>
      <c r="B150" s="66"/>
      <c r="C150" s="29" t="s">
        <v>11</v>
      </c>
      <c r="D150" s="29">
        <v>0.25</v>
      </c>
      <c r="E150" s="31" t="s">
        <v>62</v>
      </c>
      <c r="F150" s="26">
        <f>D150+D151+D152</f>
        <v>0.71000000000000008</v>
      </c>
    </row>
    <row r="151" spans="1:6" s="26" customFormat="1" ht="85.5" customHeight="1" x14ac:dyDescent="0.25">
      <c r="A151" s="30">
        <f t="shared" si="4"/>
        <v>123</v>
      </c>
      <c r="B151" s="66"/>
      <c r="C151" s="29" t="s">
        <v>11</v>
      </c>
      <c r="D151" s="29">
        <v>0.33</v>
      </c>
      <c r="E151" s="31" t="s">
        <v>63</v>
      </c>
    </row>
    <row r="152" spans="1:6" s="26" customFormat="1" ht="63.75" customHeight="1" x14ac:dyDescent="0.25">
      <c r="A152" s="30">
        <f t="shared" si="4"/>
        <v>124</v>
      </c>
      <c r="B152" s="66"/>
      <c r="C152" s="29" t="s">
        <v>11</v>
      </c>
      <c r="D152" s="29">
        <v>0.13</v>
      </c>
      <c r="E152" s="31" t="s">
        <v>64</v>
      </c>
    </row>
    <row r="153" spans="1:6" s="26" customFormat="1" ht="48" customHeight="1" x14ac:dyDescent="0.25">
      <c r="A153" s="30">
        <f t="shared" si="4"/>
        <v>125</v>
      </c>
      <c r="B153" s="66"/>
      <c r="C153" s="29" t="s">
        <v>171</v>
      </c>
      <c r="D153" s="29">
        <v>2</v>
      </c>
      <c r="E153" s="31" t="s">
        <v>60</v>
      </c>
    </row>
    <row r="154" spans="1:6" s="26" customFormat="1" ht="74.25" customHeight="1" x14ac:dyDescent="0.25">
      <c r="A154" s="30">
        <f t="shared" si="4"/>
        <v>126</v>
      </c>
      <c r="B154" s="66"/>
      <c r="C154" s="29" t="s">
        <v>171</v>
      </c>
      <c r="D154" s="29">
        <v>2</v>
      </c>
      <c r="E154" s="31" t="s">
        <v>61</v>
      </c>
    </row>
    <row r="155" spans="1:6" s="26" customFormat="1" ht="66.75" customHeight="1" x14ac:dyDescent="0.25">
      <c r="A155" s="30">
        <f t="shared" si="4"/>
        <v>127</v>
      </c>
      <c r="B155" s="66"/>
      <c r="C155" s="29" t="s">
        <v>171</v>
      </c>
      <c r="D155" s="29">
        <v>2</v>
      </c>
      <c r="E155" s="31" t="s">
        <v>59</v>
      </c>
    </row>
    <row r="156" spans="1:6" s="26" customFormat="1" ht="22.5" customHeight="1" x14ac:dyDescent="0.25">
      <c r="A156" s="52"/>
      <c r="B156" s="66" t="s">
        <v>292</v>
      </c>
      <c r="C156" s="92" t="s">
        <v>80</v>
      </c>
      <c r="D156" s="92"/>
      <c r="E156" s="92"/>
    </row>
    <row r="157" spans="1:6" s="26" customFormat="1" ht="48" customHeight="1" x14ac:dyDescent="0.25">
      <c r="A157" s="30">
        <f>A155+1</f>
        <v>128</v>
      </c>
      <c r="B157" s="66"/>
      <c r="C157" s="29" t="s">
        <v>11</v>
      </c>
      <c r="D157" s="29">
        <v>0.17649999999999999</v>
      </c>
      <c r="E157" s="31" t="s">
        <v>298</v>
      </c>
    </row>
    <row r="158" spans="1:6" s="26" customFormat="1" ht="62.25" customHeight="1" x14ac:dyDescent="0.25">
      <c r="A158" s="30">
        <f t="shared" si="4"/>
        <v>129</v>
      </c>
      <c r="B158" s="66"/>
      <c r="C158" s="29" t="s">
        <v>11</v>
      </c>
      <c r="D158" s="29">
        <v>1.55E-2</v>
      </c>
      <c r="E158" s="31" t="s">
        <v>297</v>
      </c>
    </row>
    <row r="159" spans="1:6" s="26" customFormat="1" ht="48" customHeight="1" x14ac:dyDescent="0.25">
      <c r="A159" s="30">
        <f t="shared" si="4"/>
        <v>130</v>
      </c>
      <c r="B159" s="66"/>
      <c r="C159" s="29" t="s">
        <v>11</v>
      </c>
      <c r="D159" s="29">
        <v>8.0000000000000002E-3</v>
      </c>
      <c r="E159" s="31" t="s">
        <v>299</v>
      </c>
    </row>
    <row r="160" spans="1:6" s="26" customFormat="1" ht="48" customHeight="1" x14ac:dyDescent="0.25">
      <c r="A160" s="30">
        <f t="shared" ref="A160:A182" si="5">A159+1</f>
        <v>131</v>
      </c>
      <c r="B160" s="66"/>
      <c r="C160" s="29" t="s">
        <v>171</v>
      </c>
      <c r="D160" s="29">
        <v>1.8</v>
      </c>
      <c r="E160" s="31" t="s">
        <v>60</v>
      </c>
    </row>
    <row r="161" spans="1:6" s="26" customFormat="1" ht="76.5" customHeight="1" x14ac:dyDescent="0.25">
      <c r="A161" s="30">
        <f t="shared" si="5"/>
        <v>132</v>
      </c>
      <c r="B161" s="66"/>
      <c r="C161" s="29" t="s">
        <v>171</v>
      </c>
      <c r="D161" s="29">
        <v>1.8</v>
      </c>
      <c r="E161" s="31" t="s">
        <v>61</v>
      </c>
    </row>
    <row r="162" spans="1:6" s="26" customFormat="1" ht="69.75" customHeight="1" x14ac:dyDescent="0.25">
      <c r="A162" s="30">
        <f t="shared" si="5"/>
        <v>133</v>
      </c>
      <c r="B162" s="66"/>
      <c r="C162" s="29" t="s">
        <v>171</v>
      </c>
      <c r="D162" s="29">
        <v>1.8</v>
      </c>
      <c r="E162" s="31" t="s">
        <v>59</v>
      </c>
    </row>
    <row r="163" spans="1:6" s="26" customFormat="1" ht="27.75" customHeight="1" x14ac:dyDescent="0.25">
      <c r="A163" s="52"/>
      <c r="B163" s="66" t="s">
        <v>292</v>
      </c>
      <c r="C163" s="92" t="s">
        <v>210</v>
      </c>
      <c r="D163" s="92"/>
      <c r="E163" s="92"/>
    </row>
    <row r="164" spans="1:6" s="26" customFormat="1" ht="57" customHeight="1" x14ac:dyDescent="0.25">
      <c r="A164" s="30">
        <f>A162+1</f>
        <v>134</v>
      </c>
      <c r="B164" s="66"/>
      <c r="C164" s="29" t="s">
        <v>11</v>
      </c>
      <c r="D164" s="29">
        <v>7.2999999999999995E-2</v>
      </c>
      <c r="E164" s="31" t="s">
        <v>300</v>
      </c>
      <c r="F164" s="26">
        <f>D164+D165+D166</f>
        <v>0.12239999999999999</v>
      </c>
    </row>
    <row r="165" spans="1:6" s="26" customFormat="1" ht="69.75" customHeight="1" x14ac:dyDescent="0.25">
      <c r="A165" s="30">
        <f t="shared" si="5"/>
        <v>135</v>
      </c>
      <c r="B165" s="66"/>
      <c r="C165" s="29" t="s">
        <v>11</v>
      </c>
      <c r="D165" s="29">
        <v>4.2999999999999997E-2</v>
      </c>
      <c r="E165" s="31" t="s">
        <v>301</v>
      </c>
    </row>
    <row r="166" spans="1:6" s="26" customFormat="1" ht="56.25" customHeight="1" x14ac:dyDescent="0.25">
      <c r="A166" s="30">
        <f t="shared" si="5"/>
        <v>136</v>
      </c>
      <c r="B166" s="66"/>
      <c r="C166" s="29" t="s">
        <v>11</v>
      </c>
      <c r="D166" s="29">
        <v>6.4000000000000003E-3</v>
      </c>
      <c r="E166" s="31" t="s">
        <v>302</v>
      </c>
    </row>
    <row r="167" spans="1:6" s="26" customFormat="1" ht="40.5" customHeight="1" x14ac:dyDescent="0.25">
      <c r="A167" s="30">
        <f t="shared" si="5"/>
        <v>137</v>
      </c>
      <c r="B167" s="66"/>
      <c r="C167" s="29" t="s">
        <v>171</v>
      </c>
      <c r="D167" s="29">
        <v>1.8</v>
      </c>
      <c r="E167" s="31" t="s">
        <v>60</v>
      </c>
    </row>
    <row r="168" spans="1:6" s="26" customFormat="1" ht="69.75" customHeight="1" x14ac:dyDescent="0.25">
      <c r="A168" s="30">
        <f t="shared" si="5"/>
        <v>138</v>
      </c>
      <c r="B168" s="66"/>
      <c r="C168" s="29" t="s">
        <v>171</v>
      </c>
      <c r="D168" s="29">
        <v>1.8</v>
      </c>
      <c r="E168" s="31" t="s">
        <v>61</v>
      </c>
    </row>
    <row r="169" spans="1:6" s="26" customFormat="1" ht="54" customHeight="1" x14ac:dyDescent="0.25">
      <c r="A169" s="30">
        <f t="shared" si="5"/>
        <v>139</v>
      </c>
      <c r="B169" s="66"/>
      <c r="C169" s="29" t="s">
        <v>171</v>
      </c>
      <c r="D169" s="29">
        <v>1.8</v>
      </c>
      <c r="E169" s="31" t="s">
        <v>59</v>
      </c>
    </row>
    <row r="170" spans="1:6" s="26" customFormat="1" ht="19.5" customHeight="1" x14ac:dyDescent="0.25">
      <c r="A170" s="52"/>
      <c r="B170" s="67"/>
      <c r="C170" s="92" t="s">
        <v>304</v>
      </c>
      <c r="D170" s="92"/>
      <c r="E170" s="92"/>
    </row>
    <row r="171" spans="1:6" s="26" customFormat="1" ht="48" customHeight="1" x14ac:dyDescent="0.25">
      <c r="A171" s="30">
        <f>A169+1</f>
        <v>140</v>
      </c>
      <c r="B171" s="67"/>
      <c r="C171" s="29" t="s">
        <v>11</v>
      </c>
      <c r="D171" s="29">
        <f>D150+D151+D152+D157+D158+D159+D164+D165+D166</f>
        <v>1.0324</v>
      </c>
      <c r="E171" s="31" t="s">
        <v>303</v>
      </c>
    </row>
    <row r="172" spans="1:6" s="26" customFormat="1" ht="48" customHeight="1" x14ac:dyDescent="0.25">
      <c r="A172" s="30">
        <f t="shared" si="5"/>
        <v>141</v>
      </c>
      <c r="B172" s="67"/>
      <c r="C172" s="29" t="s">
        <v>8</v>
      </c>
      <c r="D172" s="29">
        <v>1</v>
      </c>
      <c r="E172" s="31" t="s">
        <v>195</v>
      </c>
    </row>
    <row r="173" spans="1:6" s="26" customFormat="1" ht="48" customHeight="1" x14ac:dyDescent="0.25">
      <c r="A173" s="30">
        <f t="shared" si="5"/>
        <v>142</v>
      </c>
      <c r="B173" s="67"/>
      <c r="C173" s="29" t="s">
        <v>8</v>
      </c>
      <c r="D173" s="29">
        <v>1</v>
      </c>
      <c r="E173" s="31" t="s">
        <v>196</v>
      </c>
    </row>
    <row r="174" spans="1:6" s="26" customFormat="1" ht="48" customHeight="1" x14ac:dyDescent="0.25">
      <c r="A174" s="30">
        <f t="shared" si="5"/>
        <v>143</v>
      </c>
      <c r="B174" s="67"/>
      <c r="C174" s="29" t="s">
        <v>8</v>
      </c>
      <c r="D174" s="29">
        <v>3</v>
      </c>
      <c r="E174" s="31" t="s">
        <v>211</v>
      </c>
    </row>
    <row r="175" spans="1:6" s="26" customFormat="1" ht="48" customHeight="1" x14ac:dyDescent="0.25">
      <c r="A175" s="30">
        <f t="shared" si="5"/>
        <v>144</v>
      </c>
      <c r="B175" s="67"/>
      <c r="C175" s="29" t="s">
        <v>8</v>
      </c>
      <c r="D175" s="29">
        <v>3</v>
      </c>
      <c r="E175" s="31" t="s">
        <v>340</v>
      </c>
    </row>
    <row r="176" spans="1:6" s="26" customFormat="1" ht="48" customHeight="1" x14ac:dyDescent="0.25">
      <c r="A176" s="30">
        <f>A175+1</f>
        <v>145</v>
      </c>
      <c r="B176" s="67"/>
      <c r="C176" s="29" t="s">
        <v>8</v>
      </c>
      <c r="D176" s="29">
        <v>1</v>
      </c>
      <c r="E176" s="31" t="s">
        <v>167</v>
      </c>
    </row>
    <row r="177" spans="1:5" s="26" customFormat="1" ht="83.25" customHeight="1" x14ac:dyDescent="0.25">
      <c r="A177" s="30">
        <f t="shared" si="5"/>
        <v>146</v>
      </c>
      <c r="B177" s="67"/>
      <c r="C177" s="29" t="s">
        <v>45</v>
      </c>
      <c r="D177" s="29">
        <v>1.5</v>
      </c>
      <c r="E177" s="31" t="s">
        <v>174</v>
      </c>
    </row>
    <row r="178" spans="1:5" s="26" customFormat="1" ht="74.25" customHeight="1" x14ac:dyDescent="0.25">
      <c r="A178" s="30">
        <f t="shared" si="5"/>
        <v>147</v>
      </c>
      <c r="B178" s="67"/>
      <c r="C178" s="29" t="s">
        <v>15</v>
      </c>
      <c r="D178" s="29">
        <v>7</v>
      </c>
      <c r="E178" s="31" t="s">
        <v>175</v>
      </c>
    </row>
    <row r="179" spans="1:5" s="26" customFormat="1" ht="108.75" customHeight="1" x14ac:dyDescent="0.25">
      <c r="A179" s="30">
        <f t="shared" si="5"/>
        <v>148</v>
      </c>
      <c r="B179" s="67"/>
      <c r="C179" s="29" t="s">
        <v>15</v>
      </c>
      <c r="D179" s="29">
        <v>3</v>
      </c>
      <c r="E179" s="31" t="s">
        <v>176</v>
      </c>
    </row>
    <row r="180" spans="1:5" s="26" customFormat="1" ht="87" customHeight="1" x14ac:dyDescent="0.25">
      <c r="A180" s="30">
        <f t="shared" si="5"/>
        <v>149</v>
      </c>
      <c r="B180" s="67"/>
      <c r="C180" s="29" t="s">
        <v>43</v>
      </c>
      <c r="D180" s="29">
        <v>2.5</v>
      </c>
      <c r="E180" s="31" t="s">
        <v>305</v>
      </c>
    </row>
    <row r="181" spans="1:5" s="26" customFormat="1" ht="61.5" customHeight="1" x14ac:dyDescent="0.25">
      <c r="A181" s="30">
        <f t="shared" si="5"/>
        <v>150</v>
      </c>
      <c r="B181" s="67"/>
      <c r="C181" s="29" t="s">
        <v>45</v>
      </c>
      <c r="D181" s="29">
        <v>1.5</v>
      </c>
      <c r="E181" s="31" t="s">
        <v>206</v>
      </c>
    </row>
    <row r="182" spans="1:5" s="26" customFormat="1" ht="75" customHeight="1" x14ac:dyDescent="0.25">
      <c r="A182" s="30">
        <f t="shared" si="5"/>
        <v>151</v>
      </c>
      <c r="B182" s="67"/>
      <c r="C182" s="29" t="s">
        <v>45</v>
      </c>
      <c r="D182" s="29">
        <v>1.5</v>
      </c>
      <c r="E182" s="31" t="s">
        <v>207</v>
      </c>
    </row>
    <row r="183" spans="1:5" s="26" customFormat="1" ht="30" customHeight="1" x14ac:dyDescent="0.25">
      <c r="A183" s="83" t="s">
        <v>81</v>
      </c>
      <c r="B183" s="83"/>
      <c r="C183" s="83"/>
      <c r="D183" s="83"/>
      <c r="E183" s="83"/>
    </row>
    <row r="184" spans="1:5" s="26" customFormat="1" ht="48" customHeight="1" x14ac:dyDescent="0.25">
      <c r="A184" s="30">
        <v>152</v>
      </c>
      <c r="B184" s="68" t="s">
        <v>286</v>
      </c>
      <c r="C184" s="29" t="s">
        <v>8</v>
      </c>
      <c r="D184" s="29">
        <v>2</v>
      </c>
      <c r="E184" s="31" t="s">
        <v>282</v>
      </c>
    </row>
    <row r="185" spans="1:5" s="26" customFormat="1" ht="48" customHeight="1" x14ac:dyDescent="0.25">
      <c r="A185" s="30">
        <v>153</v>
      </c>
      <c r="B185" s="68"/>
      <c r="C185" s="29" t="s">
        <v>8</v>
      </c>
      <c r="D185" s="29">
        <v>1</v>
      </c>
      <c r="E185" s="31" t="s">
        <v>197</v>
      </c>
    </row>
    <row r="186" spans="1:5" s="26" customFormat="1" ht="48" customHeight="1" x14ac:dyDescent="0.25">
      <c r="A186" s="30">
        <v>154</v>
      </c>
      <c r="B186" s="68"/>
      <c r="C186" s="29" t="s">
        <v>8</v>
      </c>
      <c r="D186" s="29">
        <v>1</v>
      </c>
      <c r="E186" s="31" t="s">
        <v>198</v>
      </c>
    </row>
    <row r="187" spans="1:5" s="26" customFormat="1" ht="48" customHeight="1" x14ac:dyDescent="0.25">
      <c r="A187" s="30">
        <v>155</v>
      </c>
      <c r="B187" s="68"/>
      <c r="C187" s="29" t="s">
        <v>8</v>
      </c>
      <c r="D187" s="29">
        <v>2</v>
      </c>
      <c r="E187" s="31" t="s">
        <v>283</v>
      </c>
    </row>
    <row r="188" spans="1:5" s="26" customFormat="1" ht="29.25" customHeight="1" x14ac:dyDescent="0.25">
      <c r="A188" s="83" t="s">
        <v>83</v>
      </c>
      <c r="B188" s="83"/>
      <c r="C188" s="83"/>
      <c r="D188" s="83"/>
      <c r="E188" s="83"/>
    </row>
    <row r="189" spans="1:5" s="26" customFormat="1" ht="48" customHeight="1" x14ac:dyDescent="0.25">
      <c r="A189" s="30">
        <v>156</v>
      </c>
      <c r="B189" s="68" t="s">
        <v>287</v>
      </c>
      <c r="C189" s="29" t="s">
        <v>8</v>
      </c>
      <c r="D189" s="29">
        <v>2</v>
      </c>
      <c r="E189" s="31" t="s">
        <v>282</v>
      </c>
    </row>
    <row r="190" spans="1:5" s="26" customFormat="1" ht="48" customHeight="1" x14ac:dyDescent="0.25">
      <c r="A190" s="30">
        <f>A189+1</f>
        <v>157</v>
      </c>
      <c r="B190" s="68"/>
      <c r="C190" s="29" t="s">
        <v>8</v>
      </c>
      <c r="D190" s="29">
        <v>1</v>
      </c>
      <c r="E190" s="31" t="s">
        <v>199</v>
      </c>
    </row>
    <row r="191" spans="1:5" s="26" customFormat="1" ht="48" customHeight="1" x14ac:dyDescent="0.25">
      <c r="A191" s="30">
        <f t="shared" ref="A191:A192" si="6">A190+1</f>
        <v>158</v>
      </c>
      <c r="B191" s="68"/>
      <c r="C191" s="29" t="s">
        <v>8</v>
      </c>
      <c r="D191" s="29">
        <v>1</v>
      </c>
      <c r="E191" s="31" t="s">
        <v>200</v>
      </c>
    </row>
    <row r="192" spans="1:5" s="26" customFormat="1" ht="48" customHeight="1" x14ac:dyDescent="0.25">
      <c r="A192" s="30">
        <f t="shared" si="6"/>
        <v>159</v>
      </c>
      <c r="B192" s="68"/>
      <c r="C192" s="29" t="s">
        <v>8</v>
      </c>
      <c r="D192" s="29">
        <v>2</v>
      </c>
      <c r="E192" s="31" t="s">
        <v>283</v>
      </c>
    </row>
    <row r="193" spans="1:5" s="26" customFormat="1" ht="18.75" customHeight="1" x14ac:dyDescent="0.25">
      <c r="A193" s="65" t="s">
        <v>44</v>
      </c>
      <c r="B193" s="65"/>
      <c r="C193" s="65"/>
      <c r="D193" s="65"/>
      <c r="E193" s="65"/>
    </row>
    <row r="194" spans="1:5" s="26" customFormat="1" ht="48" customHeight="1" x14ac:dyDescent="0.25">
      <c r="A194" s="30">
        <v>160</v>
      </c>
      <c r="B194" s="66" t="s">
        <v>259</v>
      </c>
      <c r="C194" s="29" t="s">
        <v>169</v>
      </c>
      <c r="D194" s="29" t="s">
        <v>85</v>
      </c>
      <c r="E194" s="31" t="s">
        <v>346</v>
      </c>
    </row>
    <row r="195" spans="1:5" s="26" customFormat="1" ht="48" customHeight="1" x14ac:dyDescent="0.25">
      <c r="A195" s="30">
        <f>A194+1</f>
        <v>161</v>
      </c>
      <c r="B195" s="67"/>
      <c r="C195" s="29" t="s">
        <v>15</v>
      </c>
      <c r="D195" s="29">
        <v>40</v>
      </c>
      <c r="E195" s="31" t="s">
        <v>91</v>
      </c>
    </row>
    <row r="196" spans="1:5" s="26" customFormat="1" ht="48" customHeight="1" x14ac:dyDescent="0.25">
      <c r="A196" s="30">
        <f t="shared" ref="A196:A212" si="7">A195+1</f>
        <v>162</v>
      </c>
      <c r="B196" s="67"/>
      <c r="C196" s="29" t="s">
        <v>45</v>
      </c>
      <c r="D196" s="29">
        <v>16</v>
      </c>
      <c r="E196" s="31" t="s">
        <v>311</v>
      </c>
    </row>
    <row r="197" spans="1:5" s="26" customFormat="1" ht="48" customHeight="1" x14ac:dyDescent="0.25">
      <c r="A197" s="30">
        <f t="shared" si="7"/>
        <v>163</v>
      </c>
      <c r="B197" s="67"/>
      <c r="C197" s="29" t="s">
        <v>45</v>
      </c>
      <c r="D197" s="29">
        <v>6</v>
      </c>
      <c r="E197" s="31" t="s">
        <v>86</v>
      </c>
    </row>
    <row r="198" spans="1:5" s="26" customFormat="1" ht="83.25" customHeight="1" x14ac:dyDescent="0.25">
      <c r="A198" s="30">
        <f t="shared" si="7"/>
        <v>164</v>
      </c>
      <c r="B198" s="67"/>
      <c r="C198" s="29" t="s">
        <v>45</v>
      </c>
      <c r="D198" s="29">
        <v>2</v>
      </c>
      <c r="E198" s="31" t="s">
        <v>87</v>
      </c>
    </row>
    <row r="199" spans="1:5" s="26" customFormat="1" ht="102" customHeight="1" x14ac:dyDescent="0.25">
      <c r="A199" s="30">
        <f t="shared" si="7"/>
        <v>165</v>
      </c>
      <c r="B199" s="67"/>
      <c r="C199" s="51" t="s">
        <v>352</v>
      </c>
      <c r="D199" s="53" t="s">
        <v>366</v>
      </c>
      <c r="E199" s="61" t="s">
        <v>353</v>
      </c>
    </row>
    <row r="200" spans="1:5" s="26" customFormat="1" ht="48" customHeight="1" x14ac:dyDescent="0.25">
      <c r="A200" s="30">
        <f t="shared" si="7"/>
        <v>166</v>
      </c>
      <c r="B200" s="67"/>
      <c r="C200" s="29" t="s">
        <v>45</v>
      </c>
      <c r="D200" s="29">
        <v>15.3</v>
      </c>
      <c r="E200" s="31" t="s">
        <v>88</v>
      </c>
    </row>
    <row r="201" spans="1:5" s="26" customFormat="1" ht="48" customHeight="1" x14ac:dyDescent="0.25">
      <c r="A201" s="30">
        <f t="shared" si="7"/>
        <v>167</v>
      </c>
      <c r="B201" s="67"/>
      <c r="C201" s="29" t="s">
        <v>15</v>
      </c>
      <c r="D201" s="29">
        <v>20</v>
      </c>
      <c r="E201" s="31" t="s">
        <v>90</v>
      </c>
    </row>
    <row r="202" spans="1:5" s="26" customFormat="1" ht="68.25" customHeight="1" x14ac:dyDescent="0.25">
      <c r="A202" s="30">
        <f t="shared" si="7"/>
        <v>168</v>
      </c>
      <c r="B202" s="67"/>
      <c r="C202" s="29" t="s">
        <v>15</v>
      </c>
      <c r="D202" s="29">
        <v>10</v>
      </c>
      <c r="E202" s="31" t="s">
        <v>92</v>
      </c>
    </row>
    <row r="203" spans="1:5" s="26" customFormat="1" ht="56.25" customHeight="1" x14ac:dyDescent="0.25">
      <c r="A203" s="30">
        <f t="shared" si="7"/>
        <v>169</v>
      </c>
      <c r="B203" s="67"/>
      <c r="C203" s="29" t="s">
        <v>43</v>
      </c>
      <c r="D203" s="29">
        <v>5</v>
      </c>
      <c r="E203" s="31" t="s">
        <v>307</v>
      </c>
    </row>
    <row r="204" spans="1:5" s="26" customFormat="1" ht="69.75" customHeight="1" x14ac:dyDescent="0.25">
      <c r="A204" s="30">
        <f t="shared" si="7"/>
        <v>170</v>
      </c>
      <c r="B204" s="67"/>
      <c r="C204" s="29" t="s">
        <v>170</v>
      </c>
      <c r="D204" s="29">
        <v>4.8</v>
      </c>
      <c r="E204" s="31" t="s">
        <v>255</v>
      </c>
    </row>
    <row r="205" spans="1:5" s="26" customFormat="1" ht="42" customHeight="1" x14ac:dyDescent="0.25">
      <c r="A205" s="30">
        <f t="shared" si="7"/>
        <v>171</v>
      </c>
      <c r="B205" s="67"/>
      <c r="C205" s="29" t="s">
        <v>45</v>
      </c>
      <c r="D205" s="29">
        <v>4.8</v>
      </c>
      <c r="E205" s="31" t="s">
        <v>256</v>
      </c>
    </row>
    <row r="206" spans="1:5" s="26" customFormat="1" ht="60.75" customHeight="1" x14ac:dyDescent="0.25">
      <c r="A206" s="30">
        <f t="shared" si="7"/>
        <v>172</v>
      </c>
      <c r="B206" s="67"/>
      <c r="C206" s="29" t="s">
        <v>170</v>
      </c>
      <c r="D206" s="29">
        <v>20</v>
      </c>
      <c r="E206" s="31" t="s">
        <v>89</v>
      </c>
    </row>
    <row r="207" spans="1:5" s="26" customFormat="1" ht="85.5" customHeight="1" x14ac:dyDescent="0.25">
      <c r="A207" s="30">
        <f t="shared" si="7"/>
        <v>173</v>
      </c>
      <c r="B207" s="67"/>
      <c r="C207" s="29" t="s">
        <v>45</v>
      </c>
      <c r="D207" s="29">
        <v>2.1</v>
      </c>
      <c r="E207" s="31" t="s">
        <v>174</v>
      </c>
    </row>
    <row r="208" spans="1:5" s="26" customFormat="1" ht="78.75" customHeight="1" x14ac:dyDescent="0.25">
      <c r="A208" s="30">
        <f t="shared" si="7"/>
        <v>174</v>
      </c>
      <c r="B208" s="67"/>
      <c r="C208" s="29" t="s">
        <v>15</v>
      </c>
      <c r="D208" s="29">
        <v>10</v>
      </c>
      <c r="E208" s="31" t="s">
        <v>175</v>
      </c>
    </row>
    <row r="209" spans="1:5" s="26" customFormat="1" ht="105.75" customHeight="1" x14ac:dyDescent="0.25">
      <c r="A209" s="30">
        <f t="shared" si="7"/>
        <v>175</v>
      </c>
      <c r="B209" s="67"/>
      <c r="C209" s="29" t="s">
        <v>15</v>
      </c>
      <c r="D209" s="29">
        <v>4</v>
      </c>
      <c r="E209" s="31" t="s">
        <v>176</v>
      </c>
    </row>
    <row r="210" spans="1:5" s="26" customFormat="1" ht="93.75" customHeight="1" x14ac:dyDescent="0.25">
      <c r="A210" s="30">
        <f t="shared" si="7"/>
        <v>176</v>
      </c>
      <c r="B210" s="67"/>
      <c r="C210" s="29" t="s">
        <v>43</v>
      </c>
      <c r="D210" s="29">
        <v>3</v>
      </c>
      <c r="E210" s="31" t="s">
        <v>306</v>
      </c>
    </row>
    <row r="211" spans="1:5" s="26" customFormat="1" ht="60.75" customHeight="1" x14ac:dyDescent="0.25">
      <c r="A211" s="30">
        <f t="shared" si="7"/>
        <v>177</v>
      </c>
      <c r="B211" s="67"/>
      <c r="C211" s="29" t="s">
        <v>45</v>
      </c>
      <c r="D211" s="29">
        <v>2.1</v>
      </c>
      <c r="E211" s="31" t="s">
        <v>206</v>
      </c>
    </row>
    <row r="212" spans="1:5" s="26" customFormat="1" ht="74.25" customHeight="1" x14ac:dyDescent="0.25">
      <c r="A212" s="30">
        <f t="shared" si="7"/>
        <v>178</v>
      </c>
      <c r="B212" s="67"/>
      <c r="C212" s="29" t="s">
        <v>45</v>
      </c>
      <c r="D212" s="29">
        <v>2.1</v>
      </c>
      <c r="E212" s="31" t="s">
        <v>207</v>
      </c>
    </row>
    <row r="213" spans="1:5" s="26" customFormat="1" ht="21.75" customHeight="1" x14ac:dyDescent="0.25">
      <c r="A213" s="65" t="s">
        <v>335</v>
      </c>
      <c r="B213" s="69"/>
      <c r="C213" s="69"/>
      <c r="D213" s="69"/>
      <c r="E213" s="69"/>
    </row>
    <row r="214" spans="1:5" s="26" customFormat="1" ht="60.75" customHeight="1" x14ac:dyDescent="0.25">
      <c r="A214" s="30">
        <v>179</v>
      </c>
      <c r="B214" s="70" t="s">
        <v>336</v>
      </c>
      <c r="C214" s="29" t="s">
        <v>169</v>
      </c>
      <c r="D214" s="29" t="s">
        <v>154</v>
      </c>
      <c r="E214" s="31" t="s">
        <v>16</v>
      </c>
    </row>
    <row r="215" spans="1:5" s="26" customFormat="1" ht="60.75" customHeight="1" x14ac:dyDescent="0.25">
      <c r="A215" s="30">
        <v>180</v>
      </c>
      <c r="B215" s="71"/>
      <c r="C215" s="29" t="s">
        <v>170</v>
      </c>
      <c r="D215" s="29">
        <v>2.2000000000000002</v>
      </c>
      <c r="E215" s="31" t="s">
        <v>29</v>
      </c>
    </row>
    <row r="216" spans="1:5" s="26" customFormat="1" ht="60.75" customHeight="1" x14ac:dyDescent="0.25">
      <c r="A216" s="30">
        <v>181</v>
      </c>
      <c r="B216" s="72"/>
      <c r="C216" s="29" t="s">
        <v>170</v>
      </c>
      <c r="D216" s="29">
        <v>2.2000000000000002</v>
      </c>
      <c r="E216" s="31" t="s">
        <v>17</v>
      </c>
    </row>
    <row r="217" spans="1:5" s="26" customFormat="1" ht="23.25" customHeight="1" x14ac:dyDescent="0.25">
      <c r="A217" s="65" t="s">
        <v>142</v>
      </c>
      <c r="B217" s="65"/>
      <c r="C217" s="65"/>
      <c r="D217" s="65"/>
      <c r="E217" s="65"/>
    </row>
    <row r="218" spans="1:5" s="26" customFormat="1" ht="48" customHeight="1" x14ac:dyDescent="0.25">
      <c r="A218" s="30">
        <v>182</v>
      </c>
      <c r="B218" s="70" t="s">
        <v>279</v>
      </c>
      <c r="C218" s="29" t="s">
        <v>143</v>
      </c>
      <c r="D218" s="29" t="s">
        <v>162</v>
      </c>
      <c r="E218" s="31" t="s">
        <v>144</v>
      </c>
    </row>
    <row r="219" spans="1:5" s="26" customFormat="1" ht="48" customHeight="1" x14ac:dyDescent="0.25">
      <c r="A219" s="30">
        <f>A218+1</f>
        <v>183</v>
      </c>
      <c r="B219" s="71"/>
      <c r="C219" s="29" t="s">
        <v>15</v>
      </c>
      <c r="D219" s="29">
        <v>2950</v>
      </c>
      <c r="E219" s="31" t="s">
        <v>145</v>
      </c>
    </row>
    <row r="220" spans="1:5" s="26" customFormat="1" ht="48" customHeight="1" x14ac:dyDescent="0.25">
      <c r="A220" s="30">
        <f t="shared" ref="A220:A254" si="8">A219+1</f>
        <v>184</v>
      </c>
      <c r="B220" s="71"/>
      <c r="C220" s="29" t="s">
        <v>8</v>
      </c>
      <c r="D220" s="29">
        <v>500</v>
      </c>
      <c r="E220" s="31" t="s">
        <v>146</v>
      </c>
    </row>
    <row r="221" spans="1:5" s="26" customFormat="1" ht="39" customHeight="1" x14ac:dyDescent="0.25">
      <c r="A221" s="30">
        <f t="shared" si="8"/>
        <v>185</v>
      </c>
      <c r="B221" s="71"/>
      <c r="C221" s="29" t="s">
        <v>147</v>
      </c>
      <c r="D221" s="29" t="s">
        <v>344</v>
      </c>
      <c r="E221" s="31" t="s">
        <v>347</v>
      </c>
    </row>
    <row r="222" spans="1:5" s="26" customFormat="1" ht="65.25" customHeight="1" x14ac:dyDescent="0.25">
      <c r="A222" s="30">
        <f t="shared" si="8"/>
        <v>186</v>
      </c>
      <c r="B222" s="71"/>
      <c r="C222" s="29" t="s">
        <v>170</v>
      </c>
      <c r="D222" s="29">
        <v>8</v>
      </c>
      <c r="E222" s="31" t="s">
        <v>218</v>
      </c>
    </row>
    <row r="223" spans="1:5" s="26" customFormat="1" ht="48" customHeight="1" x14ac:dyDescent="0.25">
      <c r="A223" s="30">
        <f t="shared" si="8"/>
        <v>187</v>
      </c>
      <c r="B223" s="71"/>
      <c r="C223" s="29" t="s">
        <v>45</v>
      </c>
      <c r="D223" s="29">
        <v>8</v>
      </c>
      <c r="E223" s="31" t="s">
        <v>52</v>
      </c>
    </row>
    <row r="224" spans="1:5" s="26" customFormat="1" ht="71.25" customHeight="1" x14ac:dyDescent="0.25">
      <c r="A224" s="30">
        <f t="shared" si="8"/>
        <v>188</v>
      </c>
      <c r="B224" s="71"/>
      <c r="C224" s="29" t="s">
        <v>43</v>
      </c>
      <c r="D224" s="29">
        <v>130</v>
      </c>
      <c r="E224" s="31" t="s">
        <v>53</v>
      </c>
    </row>
    <row r="225" spans="1:6" s="26" customFormat="1" ht="93.75" customHeight="1" x14ac:dyDescent="0.25">
      <c r="A225" s="30">
        <f t="shared" si="8"/>
        <v>189</v>
      </c>
      <c r="B225" s="71"/>
      <c r="C225" s="29" t="s">
        <v>170</v>
      </c>
      <c r="D225" s="29">
        <v>14</v>
      </c>
      <c r="E225" s="31" t="s">
        <v>54</v>
      </c>
    </row>
    <row r="226" spans="1:6" s="26" customFormat="1" ht="48" customHeight="1" x14ac:dyDescent="0.25">
      <c r="A226" s="30">
        <f t="shared" si="8"/>
        <v>190</v>
      </c>
      <c r="B226" s="71"/>
      <c r="C226" s="29" t="s">
        <v>8</v>
      </c>
      <c r="D226" s="29">
        <v>23</v>
      </c>
      <c r="E226" s="61" t="s">
        <v>148</v>
      </c>
    </row>
    <row r="227" spans="1:6" s="26" customFormat="1" ht="48" customHeight="1" x14ac:dyDescent="0.25">
      <c r="A227" s="30">
        <f t="shared" si="8"/>
        <v>191</v>
      </c>
      <c r="B227" s="71"/>
      <c r="C227" s="29" t="s">
        <v>8</v>
      </c>
      <c r="D227" s="29">
        <v>27</v>
      </c>
      <c r="E227" s="61" t="s">
        <v>149</v>
      </c>
    </row>
    <row r="228" spans="1:6" s="26" customFormat="1" ht="54" customHeight="1" x14ac:dyDescent="0.25">
      <c r="A228" s="30">
        <f t="shared" si="8"/>
        <v>192</v>
      </c>
      <c r="B228" s="71"/>
      <c r="C228" s="29" t="s">
        <v>147</v>
      </c>
      <c r="D228" s="29" t="s">
        <v>163</v>
      </c>
      <c r="E228" s="31" t="s">
        <v>348</v>
      </c>
    </row>
    <row r="229" spans="1:6" s="26" customFormat="1" ht="51.75" customHeight="1" x14ac:dyDescent="0.25">
      <c r="A229" s="30">
        <f t="shared" si="8"/>
        <v>193</v>
      </c>
      <c r="B229" s="71"/>
      <c r="C229" s="29" t="s">
        <v>147</v>
      </c>
      <c r="D229" s="29" t="s">
        <v>150</v>
      </c>
      <c r="E229" s="31" t="s">
        <v>349</v>
      </c>
    </row>
    <row r="230" spans="1:6" s="26" customFormat="1" ht="74.25" customHeight="1" x14ac:dyDescent="0.25">
      <c r="A230" s="30">
        <f t="shared" si="8"/>
        <v>194</v>
      </c>
      <c r="B230" s="71"/>
      <c r="C230" s="29" t="s">
        <v>170</v>
      </c>
      <c r="D230" s="29">
        <v>2.82</v>
      </c>
      <c r="E230" s="31" t="s">
        <v>201</v>
      </c>
    </row>
    <row r="231" spans="1:6" s="26" customFormat="1" ht="65.25" customHeight="1" x14ac:dyDescent="0.25">
      <c r="A231" s="30">
        <f t="shared" si="8"/>
        <v>195</v>
      </c>
      <c r="B231" s="71"/>
      <c r="C231" s="29" t="s">
        <v>45</v>
      </c>
      <c r="D231" s="29">
        <v>2.82</v>
      </c>
      <c r="E231" s="31" t="s">
        <v>202</v>
      </c>
    </row>
    <row r="232" spans="1:6" s="26" customFormat="1" ht="89.25" customHeight="1" x14ac:dyDescent="0.25">
      <c r="A232" s="30">
        <f t="shared" si="8"/>
        <v>196</v>
      </c>
      <c r="B232" s="71"/>
      <c r="C232" s="29" t="s">
        <v>43</v>
      </c>
      <c r="D232" s="29">
        <v>46</v>
      </c>
      <c r="E232" s="31" t="s">
        <v>203</v>
      </c>
    </row>
    <row r="233" spans="1:6" s="26" customFormat="1" ht="114.75" customHeight="1" x14ac:dyDescent="0.25">
      <c r="A233" s="30">
        <f t="shared" si="8"/>
        <v>197</v>
      </c>
      <c r="B233" s="71"/>
      <c r="C233" s="29" t="s">
        <v>170</v>
      </c>
      <c r="D233" s="29">
        <v>4.5999999999999996</v>
      </c>
      <c r="E233" s="31" t="s">
        <v>204</v>
      </c>
    </row>
    <row r="234" spans="1:6" s="26" customFormat="1" ht="74.25" customHeight="1" x14ac:dyDescent="0.25">
      <c r="A234" s="30">
        <f t="shared" si="8"/>
        <v>198</v>
      </c>
      <c r="B234" s="71"/>
      <c r="C234" s="29" t="s">
        <v>8</v>
      </c>
      <c r="D234" s="29">
        <v>25</v>
      </c>
      <c r="E234" s="61" t="s">
        <v>205</v>
      </c>
    </row>
    <row r="235" spans="1:6" s="26" customFormat="1" ht="53.25" customHeight="1" x14ac:dyDescent="0.25">
      <c r="A235" s="30">
        <f t="shared" si="8"/>
        <v>199</v>
      </c>
      <c r="B235" s="71"/>
      <c r="C235" s="29" t="s">
        <v>147</v>
      </c>
      <c r="D235" s="29" t="s">
        <v>345</v>
      </c>
      <c r="E235" s="31" t="s">
        <v>350</v>
      </c>
    </row>
    <row r="236" spans="1:6" s="26" customFormat="1" ht="48" customHeight="1" x14ac:dyDescent="0.25">
      <c r="A236" s="30">
        <f t="shared" si="8"/>
        <v>200</v>
      </c>
      <c r="B236" s="71"/>
      <c r="C236" s="29" t="s">
        <v>15</v>
      </c>
      <c r="D236" s="29">
        <v>1250</v>
      </c>
      <c r="E236" s="31" t="s">
        <v>355</v>
      </c>
      <c r="F236" s="26">
        <f>4000-1250</f>
        <v>2750</v>
      </c>
    </row>
    <row r="237" spans="1:6" s="26" customFormat="1" ht="48" customHeight="1" x14ac:dyDescent="0.25">
      <c r="A237" s="30">
        <f t="shared" si="8"/>
        <v>201</v>
      </c>
      <c r="B237" s="71"/>
      <c r="C237" s="29" t="s">
        <v>15</v>
      </c>
      <c r="D237" s="29">
        <v>2750</v>
      </c>
      <c r="E237" s="31" t="s">
        <v>356</v>
      </c>
    </row>
    <row r="238" spans="1:6" s="26" customFormat="1" ht="75.75" customHeight="1" x14ac:dyDescent="0.25">
      <c r="A238" s="30">
        <f t="shared" si="8"/>
        <v>202</v>
      </c>
      <c r="B238" s="71"/>
      <c r="C238" s="29" t="s">
        <v>15</v>
      </c>
      <c r="D238" s="29">
        <v>200</v>
      </c>
      <c r="E238" s="31" t="s">
        <v>358</v>
      </c>
    </row>
    <row r="239" spans="1:6" s="26" customFormat="1" ht="75.75" customHeight="1" x14ac:dyDescent="0.25">
      <c r="A239" s="30">
        <f t="shared" si="8"/>
        <v>203</v>
      </c>
      <c r="B239" s="71"/>
      <c r="C239" s="29" t="s">
        <v>15</v>
      </c>
      <c r="D239" s="29">
        <v>400</v>
      </c>
      <c r="E239" s="31" t="s">
        <v>359</v>
      </c>
      <c r="F239" s="26" t="e">
        <f>D238+D239+D240+D241+D242+D243+#REF!</f>
        <v>#REF!</v>
      </c>
    </row>
    <row r="240" spans="1:6" s="26" customFormat="1" ht="75.75" customHeight="1" x14ac:dyDescent="0.25">
      <c r="A240" s="30">
        <f t="shared" si="8"/>
        <v>204</v>
      </c>
      <c r="B240" s="71"/>
      <c r="C240" s="29" t="s">
        <v>15</v>
      </c>
      <c r="D240" s="29">
        <v>150</v>
      </c>
      <c r="E240" s="31" t="s">
        <v>360</v>
      </c>
    </row>
    <row r="241" spans="1:6" s="26" customFormat="1" ht="75.75" customHeight="1" x14ac:dyDescent="0.25">
      <c r="A241" s="30">
        <f t="shared" si="8"/>
        <v>205</v>
      </c>
      <c r="B241" s="71"/>
      <c r="C241" s="29" t="s">
        <v>15</v>
      </c>
      <c r="D241" s="29">
        <v>150</v>
      </c>
      <c r="E241" s="31" t="s">
        <v>361</v>
      </c>
    </row>
    <row r="242" spans="1:6" s="26" customFormat="1" ht="75.75" customHeight="1" x14ac:dyDescent="0.25">
      <c r="A242" s="30">
        <f t="shared" si="8"/>
        <v>206</v>
      </c>
      <c r="B242" s="71"/>
      <c r="C242" s="29" t="s">
        <v>15</v>
      </c>
      <c r="D242" s="29">
        <v>200</v>
      </c>
      <c r="E242" s="61" t="s">
        <v>362</v>
      </c>
    </row>
    <row r="243" spans="1:6" s="26" customFormat="1" ht="75.75" customHeight="1" x14ac:dyDescent="0.25">
      <c r="A243" s="30">
        <f t="shared" si="8"/>
        <v>207</v>
      </c>
      <c r="B243" s="71"/>
      <c r="C243" s="29" t="s">
        <v>15</v>
      </c>
      <c r="D243" s="29">
        <v>100</v>
      </c>
      <c r="E243" s="61" t="s">
        <v>363</v>
      </c>
    </row>
    <row r="244" spans="1:6" s="26" customFormat="1" ht="52.5" customHeight="1" x14ac:dyDescent="0.25">
      <c r="A244" s="30">
        <f t="shared" si="8"/>
        <v>208</v>
      </c>
      <c r="B244" s="71"/>
      <c r="C244" s="29" t="s">
        <v>15</v>
      </c>
      <c r="D244" s="29">
        <v>1200</v>
      </c>
      <c r="E244" s="31" t="s">
        <v>357</v>
      </c>
    </row>
    <row r="245" spans="1:6" s="26" customFormat="1" ht="48" customHeight="1" x14ac:dyDescent="0.25">
      <c r="A245" s="30">
        <f t="shared" si="8"/>
        <v>209</v>
      </c>
      <c r="B245" s="71"/>
      <c r="C245" s="29" t="s">
        <v>8</v>
      </c>
      <c r="D245" s="29">
        <v>750</v>
      </c>
      <c r="E245" s="31" t="s">
        <v>367</v>
      </c>
    </row>
    <row r="246" spans="1:6" s="26" customFormat="1" ht="48" customHeight="1" x14ac:dyDescent="0.25">
      <c r="A246" s="30">
        <f t="shared" si="8"/>
        <v>210</v>
      </c>
      <c r="B246" s="71"/>
      <c r="C246" s="29" t="s">
        <v>45</v>
      </c>
      <c r="D246" s="29">
        <v>0.05</v>
      </c>
      <c r="E246" s="31" t="s">
        <v>151</v>
      </c>
    </row>
    <row r="247" spans="1:6" s="26" customFormat="1" ht="48" customHeight="1" x14ac:dyDescent="0.25">
      <c r="A247" s="30">
        <f t="shared" si="8"/>
        <v>211</v>
      </c>
      <c r="B247" s="71"/>
      <c r="C247" s="29" t="s">
        <v>45</v>
      </c>
      <c r="D247" s="29">
        <v>1</v>
      </c>
      <c r="E247" s="31" t="s">
        <v>158</v>
      </c>
    </row>
    <row r="248" spans="1:6" s="26" customFormat="1" ht="48" customHeight="1" x14ac:dyDescent="0.25">
      <c r="A248" s="30">
        <f t="shared" si="8"/>
        <v>212</v>
      </c>
      <c r="B248" s="71"/>
      <c r="C248" s="29" t="s">
        <v>45</v>
      </c>
      <c r="D248" s="29">
        <v>6.0000000000000001E-3</v>
      </c>
      <c r="E248" s="31" t="s">
        <v>159</v>
      </c>
    </row>
    <row r="249" spans="1:6" s="26" customFormat="1" ht="66.75" customHeight="1" x14ac:dyDescent="0.25">
      <c r="A249" s="30">
        <f t="shared" si="8"/>
        <v>213</v>
      </c>
      <c r="B249" s="71"/>
      <c r="C249" s="29" t="s">
        <v>10</v>
      </c>
      <c r="D249" s="29">
        <v>6.0000000000000001E-3</v>
      </c>
      <c r="E249" s="31" t="s">
        <v>160</v>
      </c>
    </row>
    <row r="250" spans="1:6" s="26" customFormat="1" ht="66.75" customHeight="1" x14ac:dyDescent="0.25">
      <c r="A250" s="30">
        <f t="shared" si="8"/>
        <v>214</v>
      </c>
      <c r="B250" s="71"/>
      <c r="C250" s="29" t="s">
        <v>45</v>
      </c>
      <c r="D250" s="29">
        <v>5.0000000000000001E-4</v>
      </c>
      <c r="E250" s="31" t="s">
        <v>161</v>
      </c>
    </row>
    <row r="251" spans="1:6" s="26" customFormat="1" ht="105" customHeight="1" x14ac:dyDescent="0.25">
      <c r="A251" s="30">
        <f t="shared" si="8"/>
        <v>215</v>
      </c>
      <c r="B251" s="71"/>
      <c r="C251" s="29" t="s">
        <v>45</v>
      </c>
      <c r="D251" s="29">
        <v>9.4E-2</v>
      </c>
      <c r="E251" s="31" t="s">
        <v>156</v>
      </c>
    </row>
    <row r="252" spans="1:6" s="26" customFormat="1" ht="50.25" customHeight="1" x14ac:dyDescent="0.25">
      <c r="A252" s="30">
        <f t="shared" si="8"/>
        <v>216</v>
      </c>
      <c r="B252" s="71"/>
      <c r="C252" s="29" t="s">
        <v>43</v>
      </c>
      <c r="D252" s="29">
        <v>20</v>
      </c>
      <c r="E252" s="31" t="s">
        <v>157</v>
      </c>
    </row>
    <row r="253" spans="1:6" s="26" customFormat="1" ht="48" customHeight="1" x14ac:dyDescent="0.25">
      <c r="A253" s="30">
        <f t="shared" si="8"/>
        <v>217</v>
      </c>
      <c r="B253" s="71"/>
      <c r="C253" s="29" t="s">
        <v>43</v>
      </c>
      <c r="D253" s="29">
        <v>6</v>
      </c>
      <c r="E253" s="31" t="s">
        <v>152</v>
      </c>
    </row>
    <row r="254" spans="1:6" s="26" customFormat="1" ht="48" customHeight="1" x14ac:dyDescent="0.25">
      <c r="A254" s="30">
        <f t="shared" si="8"/>
        <v>218</v>
      </c>
      <c r="B254" s="72"/>
      <c r="C254" s="29" t="s">
        <v>143</v>
      </c>
      <c r="D254" s="29" t="s">
        <v>228</v>
      </c>
      <c r="E254" s="31" t="s">
        <v>153</v>
      </c>
    </row>
    <row r="255" spans="1:6" s="26" customFormat="1" ht="25.5" customHeight="1" x14ac:dyDescent="0.25">
      <c r="A255" s="65" t="s">
        <v>155</v>
      </c>
      <c r="B255" s="65"/>
      <c r="C255" s="65"/>
      <c r="D255" s="65"/>
      <c r="E255" s="65"/>
    </row>
    <row r="256" spans="1:6" s="26" customFormat="1" ht="48" customHeight="1" x14ac:dyDescent="0.25">
      <c r="A256" s="30">
        <v>219</v>
      </c>
      <c r="B256" s="66" t="s">
        <v>280</v>
      </c>
      <c r="C256" s="29" t="s">
        <v>15</v>
      </c>
      <c r="D256" s="29">
        <f>12+16+10+12+16+26+10+17+5+6</f>
        <v>130</v>
      </c>
      <c r="E256" s="31" t="s">
        <v>364</v>
      </c>
      <c r="F256" s="26">
        <f>D256+D259</f>
        <v>250</v>
      </c>
    </row>
    <row r="257" spans="1:5" s="26" customFormat="1" ht="48" customHeight="1" x14ac:dyDescent="0.25">
      <c r="A257" s="30">
        <f>A256+1</f>
        <v>220</v>
      </c>
      <c r="B257" s="66"/>
      <c r="C257" s="29" t="s">
        <v>8</v>
      </c>
      <c r="D257" s="29">
        <v>4</v>
      </c>
      <c r="E257" s="31" t="s">
        <v>312</v>
      </c>
    </row>
    <row r="258" spans="1:5" s="26" customFormat="1" ht="48" customHeight="1" x14ac:dyDescent="0.25">
      <c r="A258" s="30">
        <f t="shared" ref="A258:A265" si="9">A257+1</f>
        <v>221</v>
      </c>
      <c r="B258" s="66"/>
      <c r="C258" s="29" t="s">
        <v>8</v>
      </c>
      <c r="D258" s="29">
        <v>1</v>
      </c>
      <c r="E258" s="31" t="s">
        <v>313</v>
      </c>
    </row>
    <row r="259" spans="1:5" s="26" customFormat="1" ht="48" customHeight="1" x14ac:dyDescent="0.25">
      <c r="A259" s="30">
        <f t="shared" si="9"/>
        <v>222</v>
      </c>
      <c r="B259" s="66"/>
      <c r="C259" s="29" t="s">
        <v>15</v>
      </c>
      <c r="D259" s="29">
        <v>120</v>
      </c>
      <c r="E259" s="31" t="s">
        <v>365</v>
      </c>
    </row>
    <row r="260" spans="1:5" s="26" customFormat="1" ht="48" customHeight="1" x14ac:dyDescent="0.25">
      <c r="A260" s="30">
        <f t="shared" si="9"/>
        <v>223</v>
      </c>
      <c r="B260" s="66"/>
      <c r="C260" s="29" t="s">
        <v>45</v>
      </c>
      <c r="D260" s="29">
        <v>6.25</v>
      </c>
      <c r="E260" s="31" t="s">
        <v>212</v>
      </c>
    </row>
    <row r="261" spans="1:5" s="26" customFormat="1" ht="48" customHeight="1" x14ac:dyDescent="0.25">
      <c r="A261" s="30">
        <f t="shared" si="9"/>
        <v>224</v>
      </c>
      <c r="B261" s="66"/>
      <c r="C261" s="29" t="s">
        <v>15</v>
      </c>
      <c r="D261" s="29">
        <v>100</v>
      </c>
      <c r="E261" s="31" t="s">
        <v>354</v>
      </c>
    </row>
    <row r="262" spans="1:5" s="26" customFormat="1" ht="48" customHeight="1" x14ac:dyDescent="0.25">
      <c r="A262" s="30">
        <f t="shared" si="9"/>
        <v>225</v>
      </c>
      <c r="B262" s="66"/>
      <c r="C262" s="29" t="s">
        <v>8</v>
      </c>
      <c r="D262" s="29">
        <v>2</v>
      </c>
      <c r="E262" s="31" t="s">
        <v>351</v>
      </c>
    </row>
    <row r="263" spans="1:5" s="26" customFormat="1" ht="48" customHeight="1" x14ac:dyDescent="0.25">
      <c r="A263" s="30">
        <f t="shared" si="9"/>
        <v>226</v>
      </c>
      <c r="B263" s="66"/>
      <c r="C263" s="29" t="s">
        <v>8</v>
      </c>
      <c r="D263" s="29">
        <v>20</v>
      </c>
      <c r="E263" s="31" t="s">
        <v>164</v>
      </c>
    </row>
    <row r="264" spans="1:5" s="26" customFormat="1" ht="48" customHeight="1" x14ac:dyDescent="0.25">
      <c r="A264" s="30">
        <f t="shared" si="9"/>
        <v>227</v>
      </c>
      <c r="B264" s="66"/>
      <c r="C264" s="29" t="s">
        <v>170</v>
      </c>
      <c r="D264" s="29">
        <v>6.25</v>
      </c>
      <c r="E264" s="31" t="s">
        <v>29</v>
      </c>
    </row>
    <row r="265" spans="1:5" s="26" customFormat="1" ht="48" customHeight="1" x14ac:dyDescent="0.25">
      <c r="A265" s="30">
        <f t="shared" si="9"/>
        <v>228</v>
      </c>
      <c r="B265" s="66"/>
      <c r="C265" s="29" t="s">
        <v>170</v>
      </c>
      <c r="D265" s="29">
        <v>6.25</v>
      </c>
      <c r="E265" s="31" t="s">
        <v>17</v>
      </c>
    </row>
    <row r="266" spans="1:5" s="26" customFormat="1" ht="17.25" customHeight="1" x14ac:dyDescent="0.25">
      <c r="A266" s="65" t="s">
        <v>208</v>
      </c>
      <c r="B266" s="65"/>
      <c r="C266" s="65"/>
      <c r="D266" s="65"/>
      <c r="E266" s="65"/>
    </row>
    <row r="267" spans="1:5" s="26" customFormat="1" ht="48" customHeight="1" x14ac:dyDescent="0.25">
      <c r="A267" s="30">
        <v>229</v>
      </c>
      <c r="B267" s="49" t="s">
        <v>314</v>
      </c>
      <c r="C267" s="29" t="s">
        <v>8</v>
      </c>
      <c r="D267" s="29">
        <v>80</v>
      </c>
      <c r="E267" s="31" t="s">
        <v>209</v>
      </c>
    </row>
    <row r="268" spans="1:5" s="26" customFormat="1" x14ac:dyDescent="0.25">
      <c r="A268" s="79" t="s">
        <v>19</v>
      </c>
      <c r="B268" s="80"/>
      <c r="C268" s="80"/>
      <c r="D268" s="80"/>
      <c r="E268" s="81"/>
    </row>
    <row r="269" spans="1:5" s="26" customFormat="1" ht="75" x14ac:dyDescent="0.25">
      <c r="A269" s="30">
        <v>230</v>
      </c>
      <c r="B269" s="64"/>
      <c r="C269" s="29" t="s">
        <v>8</v>
      </c>
      <c r="D269" s="29">
        <v>12</v>
      </c>
      <c r="E269" s="31" t="s">
        <v>31</v>
      </c>
    </row>
    <row r="270" spans="1:5" s="26" customFormat="1" ht="28.5" customHeight="1" x14ac:dyDescent="0.25">
      <c r="A270" s="30">
        <f>A269+1</f>
        <v>231</v>
      </c>
      <c r="B270" s="64"/>
      <c r="C270" s="29" t="s">
        <v>8</v>
      </c>
      <c r="D270" s="29">
        <v>3</v>
      </c>
      <c r="E270" s="31" t="s">
        <v>315</v>
      </c>
    </row>
    <row r="271" spans="1:5" s="26" customFormat="1" ht="30" x14ac:dyDescent="0.25">
      <c r="A271" s="30">
        <f t="shared" ref="A271:A275" si="10">A270+1</f>
        <v>232</v>
      </c>
      <c r="B271" s="64"/>
      <c r="C271" s="29" t="s">
        <v>20</v>
      </c>
      <c r="D271" s="29">
        <v>16</v>
      </c>
      <c r="E271" s="31" t="s">
        <v>28</v>
      </c>
    </row>
    <row r="272" spans="1:5" s="26" customFormat="1" ht="30" x14ac:dyDescent="0.25">
      <c r="A272" s="30">
        <f t="shared" si="10"/>
        <v>233</v>
      </c>
      <c r="B272" s="64"/>
      <c r="C272" s="29" t="s">
        <v>8</v>
      </c>
      <c r="D272" s="29">
        <v>1</v>
      </c>
      <c r="E272" s="31" t="s">
        <v>165</v>
      </c>
    </row>
    <row r="273" spans="1:5" s="26" customFormat="1" ht="45" x14ac:dyDescent="0.25">
      <c r="A273" s="30">
        <f t="shared" si="10"/>
        <v>234</v>
      </c>
      <c r="B273" s="64"/>
      <c r="C273" s="29" t="s">
        <v>8</v>
      </c>
      <c r="D273" s="29">
        <v>9</v>
      </c>
      <c r="E273" s="31" t="s">
        <v>166</v>
      </c>
    </row>
    <row r="274" spans="1:5" s="26" customFormat="1" ht="45" x14ac:dyDescent="0.25">
      <c r="A274" s="30">
        <f t="shared" si="10"/>
        <v>235</v>
      </c>
      <c r="B274" s="64"/>
      <c r="C274" s="29" t="s">
        <v>8</v>
      </c>
      <c r="D274" s="29">
        <v>2</v>
      </c>
      <c r="E274" s="31" t="s">
        <v>46</v>
      </c>
    </row>
    <row r="275" spans="1:5" s="26" customFormat="1" ht="75" x14ac:dyDescent="0.25">
      <c r="A275" s="30">
        <f t="shared" si="10"/>
        <v>236</v>
      </c>
      <c r="B275" s="64"/>
      <c r="C275" s="29" t="s">
        <v>20</v>
      </c>
      <c r="D275" s="29">
        <v>17</v>
      </c>
      <c r="E275" s="31" t="s">
        <v>27</v>
      </c>
    </row>
    <row r="276" spans="1:5" s="26" customFormat="1" x14ac:dyDescent="0.25">
      <c r="A276" s="65" t="s">
        <v>21</v>
      </c>
      <c r="B276" s="65"/>
      <c r="C276" s="65"/>
      <c r="D276" s="65"/>
      <c r="E276" s="65"/>
    </row>
    <row r="277" spans="1:5" s="26" customFormat="1" ht="45" x14ac:dyDescent="0.25">
      <c r="A277" s="30">
        <v>237</v>
      </c>
      <c r="B277" s="76"/>
      <c r="C277" s="29" t="s">
        <v>8</v>
      </c>
      <c r="D277" s="29">
        <v>12</v>
      </c>
      <c r="E277" s="31" t="s">
        <v>22</v>
      </c>
    </row>
    <row r="278" spans="1:5" s="26" customFormat="1" ht="30" x14ac:dyDescent="0.25">
      <c r="A278" s="54">
        <v>238</v>
      </c>
      <c r="B278" s="77"/>
      <c r="C278" s="47" t="s">
        <v>8</v>
      </c>
      <c r="D278" s="47">
        <v>12</v>
      </c>
      <c r="E278" s="48" t="s">
        <v>23</v>
      </c>
    </row>
    <row r="279" spans="1:5" s="26" customFormat="1" x14ac:dyDescent="0.25">
      <c r="A279" s="65" t="s">
        <v>24</v>
      </c>
      <c r="B279" s="65"/>
      <c r="C279" s="65"/>
      <c r="D279" s="65"/>
      <c r="E279" s="65"/>
    </row>
    <row r="280" spans="1:5" s="26" customFormat="1" ht="45" x14ac:dyDescent="0.25">
      <c r="A280" s="30">
        <v>239</v>
      </c>
      <c r="B280" s="19"/>
      <c r="C280" s="29" t="s">
        <v>13</v>
      </c>
      <c r="D280" s="29">
        <v>10</v>
      </c>
      <c r="E280" s="31" t="s">
        <v>317</v>
      </c>
    </row>
    <row r="281" spans="1:5" s="26" customFormat="1" ht="30" x14ac:dyDescent="0.25">
      <c r="A281" s="30">
        <f>A280+1</f>
        <v>240</v>
      </c>
      <c r="B281" s="19"/>
      <c r="C281" s="29" t="s">
        <v>13</v>
      </c>
      <c r="D281" s="29">
        <v>10</v>
      </c>
      <c r="E281" s="31" t="s">
        <v>318</v>
      </c>
    </row>
    <row r="282" spans="1:5" s="26" customFormat="1" ht="30" x14ac:dyDescent="0.25">
      <c r="A282" s="30">
        <f t="shared" ref="A282:A345" si="11">A281+1</f>
        <v>241</v>
      </c>
      <c r="B282" s="19"/>
      <c r="C282" s="29" t="s">
        <v>13</v>
      </c>
      <c r="D282" s="29">
        <f>'Расчеты материалов по ВДИоР'!R21</f>
        <v>8</v>
      </c>
      <c r="E282" s="62" t="s">
        <v>319</v>
      </c>
    </row>
    <row r="283" spans="1:5" s="26" customFormat="1" x14ac:dyDescent="0.25">
      <c r="A283" s="30">
        <f t="shared" si="11"/>
        <v>242</v>
      </c>
      <c r="B283" s="19"/>
      <c r="C283" s="29" t="s">
        <v>13</v>
      </c>
      <c r="D283" s="29">
        <v>75</v>
      </c>
      <c r="E283" s="31" t="s">
        <v>34</v>
      </c>
    </row>
    <row r="284" spans="1:5" s="26" customFormat="1" ht="30" x14ac:dyDescent="0.25">
      <c r="A284" s="30">
        <f t="shared" si="11"/>
        <v>243</v>
      </c>
      <c r="B284" s="19"/>
      <c r="C284" s="29" t="s">
        <v>8</v>
      </c>
      <c r="D284" s="29">
        <v>5</v>
      </c>
      <c r="E284" s="31" t="s">
        <v>261</v>
      </c>
    </row>
    <row r="285" spans="1:5" s="26" customFormat="1" ht="30" x14ac:dyDescent="0.25">
      <c r="A285" s="30">
        <f t="shared" si="11"/>
        <v>244</v>
      </c>
      <c r="B285" s="19"/>
      <c r="C285" s="29" t="s">
        <v>8</v>
      </c>
      <c r="D285" s="29">
        <v>5</v>
      </c>
      <c r="E285" s="31" t="s">
        <v>260</v>
      </c>
    </row>
    <row r="286" spans="1:5" s="26" customFormat="1" ht="30" x14ac:dyDescent="0.25">
      <c r="A286" s="30">
        <f t="shared" si="11"/>
        <v>245</v>
      </c>
      <c r="B286" s="15"/>
      <c r="C286" s="29" t="s">
        <v>8</v>
      </c>
      <c r="D286" s="29">
        <v>2</v>
      </c>
      <c r="E286" s="31" t="s">
        <v>262</v>
      </c>
    </row>
    <row r="287" spans="1:5" s="26" customFormat="1" ht="30" x14ac:dyDescent="0.25">
      <c r="A287" s="30">
        <f t="shared" si="11"/>
        <v>246</v>
      </c>
      <c r="B287" s="15"/>
      <c r="C287" s="29" t="s">
        <v>11</v>
      </c>
      <c r="D287" s="29">
        <f>'Расчеты материалов по ВДИоР'!N10+0.01</f>
        <v>1</v>
      </c>
      <c r="E287" s="31" t="s">
        <v>138</v>
      </c>
    </row>
    <row r="288" spans="1:5" s="26" customFormat="1" ht="53.25" customHeight="1" x14ac:dyDescent="0.25">
      <c r="A288" s="30">
        <f t="shared" si="11"/>
        <v>247</v>
      </c>
      <c r="B288" s="15"/>
      <c r="C288" s="29" t="s">
        <v>8</v>
      </c>
      <c r="D288" s="29">
        <v>5</v>
      </c>
      <c r="E288" s="31" t="s">
        <v>320</v>
      </c>
    </row>
    <row r="289" spans="1:5" s="26" customFormat="1" ht="43.5" customHeight="1" x14ac:dyDescent="0.25">
      <c r="A289" s="30">
        <f t="shared" si="11"/>
        <v>248</v>
      </c>
      <c r="B289" s="15"/>
      <c r="C289" s="29" t="s">
        <v>15</v>
      </c>
      <c r="D289" s="29">
        <v>250</v>
      </c>
      <c r="E289" s="31" t="s">
        <v>263</v>
      </c>
    </row>
    <row r="290" spans="1:5" s="26" customFormat="1" ht="48.75" customHeight="1" x14ac:dyDescent="0.25">
      <c r="A290" s="30">
        <f t="shared" si="11"/>
        <v>249</v>
      </c>
      <c r="B290" s="15"/>
      <c r="C290" s="29" t="s">
        <v>8</v>
      </c>
      <c r="D290" s="29">
        <v>2</v>
      </c>
      <c r="E290" s="31" t="s">
        <v>343</v>
      </c>
    </row>
    <row r="291" spans="1:5" s="26" customFormat="1" ht="35.25" customHeight="1" x14ac:dyDescent="0.25">
      <c r="A291" s="30">
        <f t="shared" si="11"/>
        <v>250</v>
      </c>
      <c r="B291" s="15"/>
      <c r="C291" s="29" t="s">
        <v>170</v>
      </c>
      <c r="D291" s="29">
        <v>2</v>
      </c>
      <c r="E291" s="31" t="s">
        <v>264</v>
      </c>
    </row>
    <row r="292" spans="1:5" s="26" customFormat="1" ht="38.25" customHeight="1" x14ac:dyDescent="0.25">
      <c r="A292" s="30">
        <f t="shared" si="11"/>
        <v>251</v>
      </c>
      <c r="B292" s="15"/>
      <c r="C292" s="29" t="s">
        <v>8</v>
      </c>
      <c r="D292" s="29">
        <v>6</v>
      </c>
      <c r="E292" s="31" t="s">
        <v>265</v>
      </c>
    </row>
    <row r="293" spans="1:5" s="26" customFormat="1" ht="30" x14ac:dyDescent="0.25">
      <c r="A293" s="30">
        <f t="shared" si="11"/>
        <v>252</v>
      </c>
      <c r="B293" s="15"/>
      <c r="C293" s="29" t="s">
        <v>11</v>
      </c>
      <c r="D293" s="29">
        <f>'Расчеты материалов по ВДИоР'!N14+0.042</f>
        <v>0.8929999999999999</v>
      </c>
      <c r="E293" s="31" t="s">
        <v>25</v>
      </c>
    </row>
    <row r="294" spans="1:5" s="26" customFormat="1" ht="30" x14ac:dyDescent="0.25">
      <c r="A294" s="30">
        <f t="shared" si="11"/>
        <v>253</v>
      </c>
      <c r="B294" s="15"/>
      <c r="C294" s="29" t="s">
        <v>11</v>
      </c>
      <c r="D294" s="29">
        <f>'Расчеты материалов по ВДИоР'!N9</f>
        <v>0.75</v>
      </c>
      <c r="E294" s="31" t="s">
        <v>137</v>
      </c>
    </row>
    <row r="295" spans="1:5" s="26" customFormat="1" ht="30" x14ac:dyDescent="0.25">
      <c r="A295" s="30">
        <f t="shared" si="11"/>
        <v>254</v>
      </c>
      <c r="B295" s="15"/>
      <c r="C295" s="29" t="s">
        <v>11</v>
      </c>
      <c r="D295" s="29">
        <f>'Расчеты материалов по ВДИоР'!N11+0.01</f>
        <v>0.4</v>
      </c>
      <c r="E295" s="31" t="s">
        <v>139</v>
      </c>
    </row>
    <row r="296" spans="1:5" s="26" customFormat="1" ht="30" x14ac:dyDescent="0.25">
      <c r="A296" s="30">
        <f t="shared" si="11"/>
        <v>255</v>
      </c>
      <c r="B296" s="15"/>
      <c r="C296" s="29" t="s">
        <v>11</v>
      </c>
      <c r="D296" s="29">
        <f>'Расчеты материалов по ВДИоР'!N15+0.01</f>
        <v>0.157</v>
      </c>
      <c r="E296" s="31" t="s">
        <v>140</v>
      </c>
    </row>
    <row r="297" spans="1:5" s="26" customFormat="1" ht="30" x14ac:dyDescent="0.25">
      <c r="A297" s="30">
        <f t="shared" si="11"/>
        <v>256</v>
      </c>
      <c r="B297" s="15"/>
      <c r="C297" s="29" t="s">
        <v>11</v>
      </c>
      <c r="D297" s="29">
        <f>'Расчеты материалов по ВДИоР'!N16</f>
        <v>0.10679999999999999</v>
      </c>
      <c r="E297" s="31" t="s">
        <v>26</v>
      </c>
    </row>
    <row r="298" spans="1:5" s="26" customFormat="1" ht="45" x14ac:dyDescent="0.25">
      <c r="A298" s="30">
        <f t="shared" si="11"/>
        <v>257</v>
      </c>
      <c r="B298" s="15"/>
      <c r="C298" s="29" t="s">
        <v>11</v>
      </c>
      <c r="D298" s="29">
        <f>'Расчеты материалов по ВДИоР'!N17</f>
        <v>0.28699999999999998</v>
      </c>
      <c r="E298" s="31" t="s">
        <v>257</v>
      </c>
    </row>
    <row r="299" spans="1:5" s="26" customFormat="1" ht="45" x14ac:dyDescent="0.25">
      <c r="A299" s="30">
        <f t="shared" si="11"/>
        <v>258</v>
      </c>
      <c r="B299" s="19"/>
      <c r="C299" s="29" t="s">
        <v>15</v>
      </c>
      <c r="D299" s="29">
        <f>'Расчеты материалов по ВДИоР'!H92</f>
        <v>750</v>
      </c>
      <c r="E299" s="31" t="s">
        <v>244</v>
      </c>
    </row>
    <row r="300" spans="1:5" s="26" customFormat="1" ht="45" x14ac:dyDescent="0.25">
      <c r="A300" s="30">
        <f t="shared" si="11"/>
        <v>259</v>
      </c>
      <c r="B300" s="19"/>
      <c r="C300" s="29" t="s">
        <v>15</v>
      </c>
      <c r="D300" s="29">
        <f>'Расчеты материалов по ВДИоР'!H93</f>
        <v>200</v>
      </c>
      <c r="E300" s="31" t="s">
        <v>245</v>
      </c>
    </row>
    <row r="301" spans="1:5" s="26" customFormat="1" ht="45" x14ac:dyDescent="0.25">
      <c r="A301" s="30">
        <f t="shared" si="11"/>
        <v>260</v>
      </c>
      <c r="B301" s="19"/>
      <c r="C301" s="29" t="s">
        <v>15</v>
      </c>
      <c r="D301" s="29">
        <f>'Расчеты материалов по ВДИоР'!H94</f>
        <v>300</v>
      </c>
      <c r="E301" s="31" t="s">
        <v>246</v>
      </c>
    </row>
    <row r="302" spans="1:5" s="26" customFormat="1" ht="46.5" customHeight="1" x14ac:dyDescent="0.25">
      <c r="A302" s="30">
        <f t="shared" si="11"/>
        <v>261</v>
      </c>
      <c r="B302" s="15"/>
      <c r="C302" s="29" t="s">
        <v>170</v>
      </c>
      <c r="D302" s="29">
        <f>'Расчеты материалов по ВДИоР'!N8</f>
        <v>24.000000000000004</v>
      </c>
      <c r="E302" s="31" t="s">
        <v>35</v>
      </c>
    </row>
    <row r="303" spans="1:5" s="26" customFormat="1" ht="46.5" customHeight="1" x14ac:dyDescent="0.25">
      <c r="A303" s="30">
        <f t="shared" si="11"/>
        <v>262</v>
      </c>
      <c r="B303" s="15"/>
      <c r="C303" s="29" t="s">
        <v>170</v>
      </c>
      <c r="D303" s="29">
        <f>'Расчеты материалов по ВДИоР'!N20</f>
        <v>20</v>
      </c>
      <c r="E303" s="31" t="s">
        <v>141</v>
      </c>
    </row>
    <row r="304" spans="1:5" s="26" customFormat="1" ht="45" x14ac:dyDescent="0.25">
      <c r="A304" s="30">
        <f t="shared" si="11"/>
        <v>263</v>
      </c>
      <c r="B304" s="15"/>
      <c r="C304" s="29" t="s">
        <v>170</v>
      </c>
      <c r="D304" s="29">
        <f>'Расчеты материалов по ВДИоР'!N4+2.05</f>
        <v>20</v>
      </c>
      <c r="E304" s="31" t="s">
        <v>36</v>
      </c>
    </row>
    <row r="305" spans="1:8" s="26" customFormat="1" ht="30" x14ac:dyDescent="0.25">
      <c r="A305" s="30">
        <f t="shared" si="11"/>
        <v>264</v>
      </c>
      <c r="B305" s="15"/>
      <c r="C305" s="29" t="s">
        <v>8</v>
      </c>
      <c r="D305" s="29">
        <f>'Расчеты материалов по ВДИоР'!N7</f>
        <v>6</v>
      </c>
      <c r="E305" s="31" t="s">
        <v>41</v>
      </c>
    </row>
    <row r="306" spans="1:8" s="26" customFormat="1" ht="45" x14ac:dyDescent="0.25">
      <c r="A306" s="30">
        <f t="shared" si="11"/>
        <v>265</v>
      </c>
      <c r="B306" s="15"/>
      <c r="C306" s="29" t="s">
        <v>170</v>
      </c>
      <c r="D306" s="29">
        <f>'Расчеты материалов по ВДИоР'!N18</f>
        <v>11</v>
      </c>
      <c r="E306" s="31" t="s">
        <v>267</v>
      </c>
    </row>
    <row r="307" spans="1:8" s="26" customFormat="1" ht="45" x14ac:dyDescent="0.25">
      <c r="A307" s="30">
        <f t="shared" si="11"/>
        <v>266</v>
      </c>
      <c r="B307" s="19"/>
      <c r="C307" s="29" t="s">
        <v>15</v>
      </c>
      <c r="D307" s="29">
        <v>400</v>
      </c>
      <c r="E307" s="31" t="s">
        <v>239</v>
      </c>
      <c r="F307" s="26">
        <v>200</v>
      </c>
    </row>
    <row r="308" spans="1:8" s="26" customFormat="1" ht="45" x14ac:dyDescent="0.25">
      <c r="A308" s="30">
        <f t="shared" si="11"/>
        <v>267</v>
      </c>
      <c r="B308" s="19"/>
      <c r="C308" s="29" t="s">
        <v>15</v>
      </c>
      <c r="D308" s="29">
        <v>1150</v>
      </c>
      <c r="E308" s="31" t="s">
        <v>240</v>
      </c>
      <c r="F308" s="26">
        <v>400</v>
      </c>
    </row>
    <row r="309" spans="1:8" s="26" customFormat="1" ht="45" x14ac:dyDescent="0.25">
      <c r="A309" s="30">
        <f t="shared" si="11"/>
        <v>268</v>
      </c>
      <c r="B309" s="19"/>
      <c r="C309" s="29" t="s">
        <v>15</v>
      </c>
      <c r="D309" s="29">
        <v>550</v>
      </c>
      <c r="E309" s="31" t="s">
        <v>241</v>
      </c>
      <c r="F309" s="26">
        <v>150</v>
      </c>
      <c r="H309" s="26">
        <f>F307+HF308+F309+F310+F311+F312+F308</f>
        <v>1200</v>
      </c>
    </row>
    <row r="310" spans="1:8" s="26" customFormat="1" ht="45" x14ac:dyDescent="0.25">
      <c r="A310" s="30">
        <f t="shared" si="11"/>
        <v>269</v>
      </c>
      <c r="B310" s="19"/>
      <c r="C310" s="29" t="s">
        <v>15</v>
      </c>
      <c r="D310" s="29">
        <v>550</v>
      </c>
      <c r="E310" s="61" t="s">
        <v>247</v>
      </c>
      <c r="F310" s="26">
        <v>150</v>
      </c>
    </row>
    <row r="311" spans="1:8" s="26" customFormat="1" ht="45" x14ac:dyDescent="0.25">
      <c r="A311" s="30">
        <f t="shared" si="11"/>
        <v>270</v>
      </c>
      <c r="B311" s="19"/>
      <c r="C311" s="29" t="s">
        <v>15</v>
      </c>
      <c r="D311" s="29">
        <v>800</v>
      </c>
      <c r="E311" s="31" t="s">
        <v>242</v>
      </c>
      <c r="F311" s="26">
        <v>200</v>
      </c>
    </row>
    <row r="312" spans="1:8" s="26" customFormat="1" ht="45" x14ac:dyDescent="0.25">
      <c r="A312" s="30">
        <f t="shared" si="11"/>
        <v>271</v>
      </c>
      <c r="B312" s="19"/>
      <c r="C312" s="29" t="s">
        <v>15</v>
      </c>
      <c r="D312" s="29">
        <v>450</v>
      </c>
      <c r="E312" s="31" t="s">
        <v>243</v>
      </c>
      <c r="F312" s="26">
        <v>100</v>
      </c>
    </row>
    <row r="313" spans="1:8" s="26" customFormat="1" ht="45" x14ac:dyDescent="0.25">
      <c r="A313" s="30">
        <f t="shared" si="11"/>
        <v>272</v>
      </c>
      <c r="B313" s="19"/>
      <c r="C313" s="29" t="s">
        <v>15</v>
      </c>
      <c r="D313" s="29">
        <v>6</v>
      </c>
      <c r="E313" s="31" t="s">
        <v>268</v>
      </c>
    </row>
    <row r="314" spans="1:8" s="26" customFormat="1" ht="18.75" customHeight="1" x14ac:dyDescent="0.25">
      <c r="A314" s="30">
        <f t="shared" si="11"/>
        <v>273</v>
      </c>
      <c r="B314" s="19"/>
      <c r="C314" s="29" t="s">
        <v>8</v>
      </c>
      <c r="D314" s="29">
        <f>'Расчеты материалов по ВДИоР'!H82</f>
        <v>23</v>
      </c>
      <c r="E314" s="31" t="s">
        <v>236</v>
      </c>
    </row>
    <row r="315" spans="1:8" s="26" customFormat="1" x14ac:dyDescent="0.25">
      <c r="A315" s="30">
        <f t="shared" si="11"/>
        <v>274</v>
      </c>
      <c r="B315" s="19"/>
      <c r="C315" s="29" t="s">
        <v>8</v>
      </c>
      <c r="D315" s="29">
        <f>'Расчеты материалов по ВДИоР'!H83</f>
        <v>52</v>
      </c>
      <c r="E315" s="31" t="s">
        <v>237</v>
      </c>
    </row>
    <row r="316" spans="1:8" s="26" customFormat="1" ht="30" x14ac:dyDescent="0.25">
      <c r="A316" s="30">
        <f t="shared" si="11"/>
        <v>275</v>
      </c>
      <c r="B316" s="19"/>
      <c r="C316" s="29" t="s">
        <v>8</v>
      </c>
      <c r="D316" s="29">
        <f>'Расчеты материалов по ВДИоР'!H84</f>
        <v>69</v>
      </c>
      <c r="E316" s="31" t="s">
        <v>269</v>
      </c>
    </row>
    <row r="317" spans="1:8" s="26" customFormat="1" ht="34.5" customHeight="1" x14ac:dyDescent="0.25">
      <c r="A317" s="30">
        <f t="shared" si="11"/>
        <v>276</v>
      </c>
      <c r="B317" s="19"/>
      <c r="C317" s="29" t="s">
        <v>8</v>
      </c>
      <c r="D317" s="29">
        <f>'Расчеты материалов по ВДИоР'!H99</f>
        <v>136</v>
      </c>
      <c r="E317" s="31" t="s">
        <v>316</v>
      </c>
    </row>
    <row r="318" spans="1:8" s="26" customFormat="1" x14ac:dyDescent="0.25">
      <c r="A318" s="30">
        <f t="shared" si="11"/>
        <v>277</v>
      </c>
      <c r="B318" s="19"/>
      <c r="C318" s="29" t="s">
        <v>8</v>
      </c>
      <c r="D318" s="29">
        <f>'Расчеты материалов по ВДИоР'!H96</f>
        <v>30</v>
      </c>
      <c r="E318" s="31" t="s">
        <v>270</v>
      </c>
    </row>
    <row r="319" spans="1:8" s="26" customFormat="1" ht="30" x14ac:dyDescent="0.25">
      <c r="A319" s="30">
        <f t="shared" si="11"/>
        <v>278</v>
      </c>
      <c r="B319" s="19"/>
      <c r="C319" s="29" t="s">
        <v>8</v>
      </c>
      <c r="D319" s="29">
        <f>'Расчеты материалов по ВДИоР'!H97</f>
        <v>40</v>
      </c>
      <c r="E319" s="31" t="s">
        <v>271</v>
      </c>
    </row>
    <row r="320" spans="1:8" s="26" customFormat="1" ht="30" x14ac:dyDescent="0.25">
      <c r="A320" s="30">
        <f t="shared" si="11"/>
        <v>279</v>
      </c>
      <c r="B320" s="19"/>
      <c r="C320" s="29" t="s">
        <v>18</v>
      </c>
      <c r="D320" s="29">
        <v>10</v>
      </c>
      <c r="E320" s="31" t="s">
        <v>275</v>
      </c>
    </row>
    <row r="321" spans="1:10" s="26" customFormat="1" ht="60" x14ac:dyDescent="0.25">
      <c r="A321" s="30">
        <f t="shared" si="11"/>
        <v>280</v>
      </c>
      <c r="B321" s="15"/>
      <c r="C321" s="29" t="s">
        <v>8</v>
      </c>
      <c r="D321" s="29">
        <v>3</v>
      </c>
      <c r="E321" s="31" t="s">
        <v>272</v>
      </c>
    </row>
    <row r="322" spans="1:10" s="26" customFormat="1" ht="30" x14ac:dyDescent="0.25">
      <c r="A322" s="30">
        <f t="shared" si="11"/>
        <v>281</v>
      </c>
      <c r="B322" s="55"/>
      <c r="C322" s="29" t="s">
        <v>15</v>
      </c>
      <c r="D322" s="29">
        <f>'Расчеты материалов по ВДИоР'!H95</f>
        <v>100</v>
      </c>
      <c r="E322" s="31" t="s">
        <v>238</v>
      </c>
    </row>
    <row r="323" spans="1:10" s="26" customFormat="1" ht="66.75" customHeight="1" x14ac:dyDescent="0.25">
      <c r="A323" s="30">
        <f t="shared" si="11"/>
        <v>282</v>
      </c>
      <c r="B323" s="55"/>
      <c r="C323" s="29" t="s">
        <v>8</v>
      </c>
      <c r="D323" s="29">
        <v>60</v>
      </c>
      <c r="E323" s="31" t="s">
        <v>37</v>
      </c>
    </row>
    <row r="324" spans="1:10" s="26" customFormat="1" ht="30" x14ac:dyDescent="0.25">
      <c r="A324" s="30">
        <f t="shared" si="11"/>
        <v>283</v>
      </c>
      <c r="B324" s="55"/>
      <c r="C324" s="29" t="s">
        <v>8</v>
      </c>
      <c r="D324" s="29">
        <v>50</v>
      </c>
      <c r="E324" s="31" t="s">
        <v>308</v>
      </c>
    </row>
    <row r="325" spans="1:10" s="26" customFormat="1" x14ac:dyDescent="0.25">
      <c r="A325" s="30">
        <f t="shared" si="11"/>
        <v>284</v>
      </c>
      <c r="B325" s="55"/>
      <c r="C325" s="29" t="s">
        <v>8</v>
      </c>
      <c r="D325" s="29">
        <v>360</v>
      </c>
      <c r="E325" s="31" t="s">
        <v>309</v>
      </c>
    </row>
    <row r="326" spans="1:10" s="26" customFormat="1" ht="30" x14ac:dyDescent="0.25">
      <c r="A326" s="30">
        <f t="shared" si="11"/>
        <v>285</v>
      </c>
      <c r="B326" s="55"/>
      <c r="C326" s="29" t="s">
        <v>258</v>
      </c>
      <c r="D326" s="29">
        <v>9.4200000000000006E-2</v>
      </c>
      <c r="E326" s="31" t="s">
        <v>276</v>
      </c>
    </row>
    <row r="327" spans="1:10" s="26" customFormat="1" ht="30" customHeight="1" x14ac:dyDescent="0.25">
      <c r="A327" s="30">
        <f t="shared" si="11"/>
        <v>286</v>
      </c>
      <c r="B327" s="55"/>
      <c r="C327" s="29" t="s">
        <v>8</v>
      </c>
      <c r="D327" s="29">
        <v>1</v>
      </c>
      <c r="E327" s="31" t="s">
        <v>321</v>
      </c>
      <c r="F327" s="95" t="s">
        <v>310</v>
      </c>
      <c r="G327" s="96"/>
      <c r="H327" s="96"/>
      <c r="I327" s="96"/>
    </row>
    <row r="328" spans="1:10" s="26" customFormat="1" ht="45" x14ac:dyDescent="0.25">
      <c r="A328" s="30">
        <f t="shared" si="11"/>
        <v>287</v>
      </c>
      <c r="B328" s="55"/>
      <c r="C328" s="29" t="s">
        <v>8</v>
      </c>
      <c r="D328" s="29">
        <v>1</v>
      </c>
      <c r="E328" s="31" t="s">
        <v>322</v>
      </c>
      <c r="F328" s="95"/>
      <c r="G328" s="96"/>
      <c r="H328" s="96"/>
      <c r="I328" s="96"/>
    </row>
    <row r="329" spans="1:10" s="26" customFormat="1" ht="30" x14ac:dyDescent="0.25">
      <c r="A329" s="30">
        <f t="shared" si="11"/>
        <v>288</v>
      </c>
      <c r="B329" s="55"/>
      <c r="C329" s="29" t="s">
        <v>8</v>
      </c>
      <c r="D329" s="29">
        <v>1</v>
      </c>
      <c r="E329" s="31" t="s">
        <v>323</v>
      </c>
    </row>
    <row r="330" spans="1:10" s="26" customFormat="1" ht="30" x14ac:dyDescent="0.25">
      <c r="A330" s="30">
        <f t="shared" si="11"/>
        <v>289</v>
      </c>
      <c r="B330" s="55"/>
      <c r="C330" s="29" t="s">
        <v>8</v>
      </c>
      <c r="D330" s="29">
        <v>1</v>
      </c>
      <c r="E330" s="31" t="s">
        <v>324</v>
      </c>
      <c r="F330" s="95" t="s">
        <v>310</v>
      </c>
      <c r="G330" s="96"/>
      <c r="H330" s="96"/>
      <c r="I330" s="96"/>
    </row>
    <row r="331" spans="1:10" s="26" customFormat="1" ht="45" x14ac:dyDescent="0.25">
      <c r="A331" s="30">
        <f t="shared" si="11"/>
        <v>290</v>
      </c>
      <c r="B331" s="55"/>
      <c r="C331" s="29" t="s">
        <v>8</v>
      </c>
      <c r="D331" s="29">
        <v>1</v>
      </c>
      <c r="E331" s="31" t="s">
        <v>325</v>
      </c>
      <c r="F331" s="95"/>
      <c r="G331" s="96"/>
      <c r="H331" s="96"/>
      <c r="I331" s="96"/>
    </row>
    <row r="332" spans="1:10" s="26" customFormat="1" ht="38.25" customHeight="1" x14ac:dyDescent="0.25">
      <c r="A332" s="30">
        <f t="shared" si="11"/>
        <v>291</v>
      </c>
      <c r="B332" s="55"/>
      <c r="C332" s="29" t="s">
        <v>8</v>
      </c>
      <c r="D332" s="29">
        <v>1</v>
      </c>
      <c r="E332" s="31" t="s">
        <v>328</v>
      </c>
      <c r="F332" s="95" t="s">
        <v>310</v>
      </c>
      <c r="G332" s="96"/>
      <c r="H332" s="96"/>
      <c r="I332" s="96"/>
    </row>
    <row r="333" spans="1:10" s="26" customFormat="1" ht="30" x14ac:dyDescent="0.25">
      <c r="A333" s="30">
        <f t="shared" si="11"/>
        <v>292</v>
      </c>
      <c r="B333" s="55"/>
      <c r="C333" s="29" t="s">
        <v>8</v>
      </c>
      <c r="D333" s="29">
        <v>2</v>
      </c>
      <c r="E333" s="31" t="s">
        <v>213</v>
      </c>
      <c r="F333" s="58"/>
      <c r="G333" s="59"/>
      <c r="H333" s="59"/>
      <c r="I333" s="59"/>
    </row>
    <row r="334" spans="1:10" s="26" customFormat="1" ht="30" x14ac:dyDescent="0.25">
      <c r="A334" s="30">
        <f t="shared" si="11"/>
        <v>293</v>
      </c>
      <c r="B334" s="55"/>
      <c r="C334" s="29" t="s">
        <v>8</v>
      </c>
      <c r="D334" s="29">
        <v>1</v>
      </c>
      <c r="E334" s="31" t="s">
        <v>214</v>
      </c>
    </row>
    <row r="335" spans="1:10" s="26" customFormat="1" ht="30" x14ac:dyDescent="0.25">
      <c r="A335" s="30">
        <f t="shared" si="11"/>
        <v>294</v>
      </c>
      <c r="B335" s="55"/>
      <c r="C335" s="29" t="s">
        <v>8</v>
      </c>
      <c r="D335" s="29">
        <v>2</v>
      </c>
      <c r="E335" s="31" t="s">
        <v>329</v>
      </c>
      <c r="F335" s="93" t="s">
        <v>310</v>
      </c>
      <c r="G335" s="94"/>
      <c r="H335" s="94"/>
      <c r="I335" s="94"/>
      <c r="J335" s="94"/>
    </row>
    <row r="336" spans="1:10" s="26" customFormat="1" ht="30" x14ac:dyDescent="0.25">
      <c r="A336" s="30">
        <f t="shared" si="11"/>
        <v>295</v>
      </c>
      <c r="B336" s="55"/>
      <c r="C336" s="29" t="s">
        <v>8</v>
      </c>
      <c r="D336" s="29">
        <v>1</v>
      </c>
      <c r="E336" s="31" t="s">
        <v>330</v>
      </c>
      <c r="F336" s="93"/>
      <c r="G336" s="94"/>
      <c r="H336" s="94"/>
      <c r="I336" s="94"/>
      <c r="J336" s="94"/>
    </row>
    <row r="337" spans="1:10" s="26" customFormat="1" ht="45" x14ac:dyDescent="0.25">
      <c r="A337" s="30">
        <f t="shared" si="11"/>
        <v>296</v>
      </c>
      <c r="B337" s="55"/>
      <c r="C337" s="29" t="s">
        <v>8</v>
      </c>
      <c r="D337" s="29">
        <v>1</v>
      </c>
      <c r="E337" s="31" t="s">
        <v>331</v>
      </c>
      <c r="F337" s="93"/>
      <c r="G337" s="94"/>
      <c r="H337" s="94"/>
      <c r="I337" s="94"/>
      <c r="J337" s="94"/>
    </row>
    <row r="338" spans="1:10" s="26" customFormat="1" ht="30" x14ac:dyDescent="0.25">
      <c r="A338" s="30">
        <f t="shared" si="11"/>
        <v>297</v>
      </c>
      <c r="B338" s="55"/>
      <c r="C338" s="29" t="s">
        <v>8</v>
      </c>
      <c r="D338" s="29">
        <v>1</v>
      </c>
      <c r="E338" s="31" t="s">
        <v>332</v>
      </c>
      <c r="F338" s="93"/>
      <c r="G338" s="94"/>
      <c r="H338" s="94"/>
      <c r="I338" s="94"/>
      <c r="J338" s="94"/>
    </row>
    <row r="339" spans="1:10" s="26" customFormat="1" ht="30" x14ac:dyDescent="0.25">
      <c r="A339" s="30">
        <f t="shared" si="11"/>
        <v>298</v>
      </c>
      <c r="B339" s="55"/>
      <c r="C339" s="29" t="s">
        <v>8</v>
      </c>
      <c r="D339" s="29">
        <v>1</v>
      </c>
      <c r="E339" s="31" t="s">
        <v>333</v>
      </c>
      <c r="F339" s="93"/>
      <c r="G339" s="94"/>
      <c r="H339" s="94"/>
      <c r="I339" s="94"/>
      <c r="J339" s="94"/>
    </row>
    <row r="340" spans="1:10" s="26" customFormat="1" ht="30" x14ac:dyDescent="0.25">
      <c r="A340" s="30">
        <f t="shared" si="11"/>
        <v>299</v>
      </c>
      <c r="B340" s="55"/>
      <c r="C340" s="29" t="s">
        <v>8</v>
      </c>
      <c r="D340" s="29">
        <v>1</v>
      </c>
      <c r="E340" s="31" t="s">
        <v>330</v>
      </c>
      <c r="F340" s="93"/>
      <c r="G340" s="94"/>
      <c r="H340" s="94"/>
      <c r="I340" s="94"/>
      <c r="J340" s="94"/>
    </row>
    <row r="341" spans="1:10" s="26" customFormat="1" ht="30" x14ac:dyDescent="0.25">
      <c r="A341" s="30">
        <f t="shared" si="11"/>
        <v>300</v>
      </c>
      <c r="B341" s="55"/>
      <c r="C341" s="29" t="s">
        <v>8</v>
      </c>
      <c r="D341" s="29">
        <v>1</v>
      </c>
      <c r="E341" s="31" t="s">
        <v>334</v>
      </c>
    </row>
    <row r="342" spans="1:10" s="26" customFormat="1" ht="45" x14ac:dyDescent="0.25">
      <c r="A342" s="30">
        <f t="shared" si="11"/>
        <v>301</v>
      </c>
      <c r="B342" s="55"/>
      <c r="C342" s="29" t="s">
        <v>8</v>
      </c>
      <c r="D342" s="29">
        <v>1</v>
      </c>
      <c r="E342" s="31" t="s">
        <v>277</v>
      </c>
      <c r="F342" s="95" t="s">
        <v>310</v>
      </c>
      <c r="G342" s="96"/>
      <c r="H342" s="96"/>
      <c r="I342" s="96"/>
    </row>
    <row r="343" spans="1:10" s="26" customFormat="1" ht="45" x14ac:dyDescent="0.25">
      <c r="A343" s="30">
        <f t="shared" si="11"/>
        <v>302</v>
      </c>
      <c r="B343" s="55"/>
      <c r="C343" s="29" t="s">
        <v>8</v>
      </c>
      <c r="D343" s="29">
        <v>1</v>
      </c>
      <c r="E343" s="31" t="s">
        <v>278</v>
      </c>
      <c r="F343" s="95"/>
      <c r="G343" s="96"/>
      <c r="H343" s="96"/>
      <c r="I343" s="96"/>
    </row>
    <row r="344" spans="1:10" s="26" customFormat="1" ht="45" x14ac:dyDescent="0.25">
      <c r="A344" s="30">
        <f t="shared" si="11"/>
        <v>303</v>
      </c>
      <c r="B344" s="55"/>
      <c r="C344" s="29" t="s">
        <v>8</v>
      </c>
      <c r="D344" s="29">
        <v>1</v>
      </c>
      <c r="E344" s="31" t="s">
        <v>326</v>
      </c>
    </row>
    <row r="345" spans="1:10" s="26" customFormat="1" ht="30" x14ac:dyDescent="0.25">
      <c r="A345" s="30">
        <f t="shared" si="11"/>
        <v>304</v>
      </c>
      <c r="B345" s="55"/>
      <c r="C345" s="29" t="s">
        <v>8</v>
      </c>
      <c r="D345" s="29">
        <v>1</v>
      </c>
      <c r="E345" s="31" t="s">
        <v>327</v>
      </c>
    </row>
    <row r="346" spans="1:10" s="26" customFormat="1" ht="49.5" customHeight="1" x14ac:dyDescent="0.25">
      <c r="A346" s="30">
        <f t="shared" ref="A346:A347" si="12">A345+1</f>
        <v>305</v>
      </c>
      <c r="B346" s="55"/>
      <c r="C346" s="29" t="s">
        <v>43</v>
      </c>
      <c r="D346" s="29">
        <v>240</v>
      </c>
      <c r="E346" s="31" t="s">
        <v>273</v>
      </c>
    </row>
    <row r="347" spans="1:10" s="26" customFormat="1" ht="41.25" customHeight="1" x14ac:dyDescent="0.25">
      <c r="A347" s="30">
        <f t="shared" si="12"/>
        <v>306</v>
      </c>
      <c r="B347" s="55"/>
      <c r="C347" s="29" t="s">
        <v>18</v>
      </c>
      <c r="D347" s="29">
        <f>'Расчеты материалов по ВДИоР'!R6</f>
        <v>7.0000000000000009</v>
      </c>
      <c r="E347" s="31" t="s">
        <v>274</v>
      </c>
    </row>
    <row r="348" spans="1:10" s="32" customFormat="1" x14ac:dyDescent="0.25">
      <c r="A348" s="75" t="s">
        <v>12</v>
      </c>
      <c r="B348" s="75"/>
      <c r="C348" s="75"/>
      <c r="D348" s="75"/>
      <c r="E348" s="75"/>
    </row>
    <row r="349" spans="1:10" s="32" customFormat="1" x14ac:dyDescent="0.25">
      <c r="A349" s="56">
        <v>307</v>
      </c>
      <c r="B349" s="56" t="s">
        <v>32</v>
      </c>
      <c r="C349" s="56" t="s">
        <v>10</v>
      </c>
      <c r="D349" s="30">
        <v>146</v>
      </c>
      <c r="E349" s="57" t="s">
        <v>9</v>
      </c>
    </row>
    <row r="350" spans="1:10" s="32" customFormat="1" x14ac:dyDescent="0.25">
      <c r="A350" s="75" t="s">
        <v>14</v>
      </c>
      <c r="B350" s="75"/>
      <c r="C350" s="75"/>
      <c r="D350" s="75"/>
      <c r="E350" s="75"/>
    </row>
    <row r="351" spans="1:10" s="32" customFormat="1" x14ac:dyDescent="0.25">
      <c r="A351" s="56">
        <v>308</v>
      </c>
      <c r="B351" s="73" t="s">
        <v>30</v>
      </c>
      <c r="C351" s="73"/>
      <c r="D351" s="73"/>
      <c r="E351" s="73"/>
    </row>
    <row r="352" spans="1:10" s="32" customFormat="1" x14ac:dyDescent="0.25">
      <c r="A352" s="33"/>
      <c r="B352" s="34"/>
      <c r="C352" s="34"/>
      <c r="D352" s="35"/>
      <c r="E352" s="36"/>
    </row>
    <row r="353" spans="1:7" s="32" customFormat="1" x14ac:dyDescent="0.25">
      <c r="A353" s="37"/>
      <c r="B353" s="37"/>
      <c r="C353" s="37"/>
      <c r="D353" s="38"/>
      <c r="E353" s="39"/>
    </row>
    <row r="354" spans="1:7" s="32" customFormat="1" x14ac:dyDescent="0.25">
      <c r="A354" s="40"/>
      <c r="B354" s="40"/>
      <c r="C354" s="37"/>
      <c r="D354" s="41"/>
      <c r="E354" s="42"/>
      <c r="F354" s="43"/>
      <c r="G354" s="43"/>
    </row>
    <row r="355" spans="1:7" s="43" customFormat="1" x14ac:dyDescent="0.25">
      <c r="A355" s="74"/>
      <c r="B355" s="74"/>
      <c r="C355" s="37"/>
      <c r="D355" s="41"/>
      <c r="E355" s="42"/>
    </row>
    <row r="356" spans="1:7" s="43" customFormat="1" x14ac:dyDescent="0.25">
      <c r="A356" s="37"/>
      <c r="B356" s="37"/>
      <c r="C356" s="37"/>
      <c r="D356" s="63"/>
      <c r="E356" s="37"/>
    </row>
    <row r="357" spans="1:7" s="43" customFormat="1" x14ac:dyDescent="0.25">
      <c r="A357" s="37"/>
      <c r="B357" s="37"/>
      <c r="C357" s="37"/>
      <c r="D357" s="41"/>
      <c r="E357" s="60"/>
    </row>
    <row r="358" spans="1:7" s="43" customFormat="1" x14ac:dyDescent="0.25">
      <c r="A358" s="37"/>
      <c r="B358" s="37"/>
      <c r="C358" s="37"/>
      <c r="D358" s="63"/>
      <c r="E358" s="37"/>
    </row>
    <row r="359" spans="1:7" s="43" customFormat="1" x14ac:dyDescent="0.25">
      <c r="A359" s="37"/>
      <c r="B359" s="37"/>
      <c r="C359" s="37"/>
      <c r="D359" s="41"/>
      <c r="E359" s="60"/>
    </row>
    <row r="360" spans="1:7" s="43" customFormat="1" x14ac:dyDescent="0.25">
      <c r="A360" s="37"/>
      <c r="B360" s="37"/>
      <c r="C360" s="37"/>
      <c r="D360" s="63"/>
      <c r="E360" s="37"/>
    </row>
    <row r="361" spans="1:7" s="32" customFormat="1" x14ac:dyDescent="0.25">
      <c r="A361" s="37"/>
      <c r="B361" s="37"/>
      <c r="C361" s="37"/>
      <c r="D361" s="38"/>
      <c r="E361" s="37"/>
      <c r="F361" s="43"/>
      <c r="G361" s="43"/>
    </row>
    <row r="362" spans="1:7" s="32" customFormat="1" x14ac:dyDescent="0.25">
      <c r="A362" s="37"/>
      <c r="B362" s="37"/>
      <c r="C362" s="37"/>
      <c r="D362" s="38"/>
      <c r="E362" s="37"/>
      <c r="F362" s="43"/>
      <c r="G362" s="43"/>
    </row>
    <row r="363" spans="1:7" s="32" customFormat="1" x14ac:dyDescent="0.25">
      <c r="A363" s="37"/>
      <c r="B363" s="37"/>
      <c r="C363" s="37"/>
      <c r="D363" s="38"/>
      <c r="E363" s="37"/>
      <c r="F363" s="43"/>
      <c r="G363" s="43"/>
    </row>
    <row r="364" spans="1:7" s="32" customFormat="1" x14ac:dyDescent="0.25">
      <c r="A364" s="37"/>
      <c r="B364" s="37"/>
      <c r="C364" s="37"/>
      <c r="D364" s="38"/>
      <c r="E364" s="37"/>
      <c r="F364" s="43"/>
      <c r="G364" s="43"/>
    </row>
    <row r="365" spans="1:7" s="32" customFormat="1" x14ac:dyDescent="0.25">
      <c r="A365" s="37"/>
      <c r="B365" s="37"/>
      <c r="C365" s="37"/>
      <c r="D365" s="38"/>
      <c r="E365" s="37"/>
      <c r="F365" s="43"/>
      <c r="G365" s="43"/>
    </row>
    <row r="366" spans="1:7" s="32" customFormat="1" x14ac:dyDescent="0.25">
      <c r="A366" s="37"/>
      <c r="B366" s="37"/>
      <c r="C366" s="37"/>
      <c r="D366" s="38"/>
      <c r="E366" s="37"/>
      <c r="F366" s="43"/>
      <c r="G366" s="43"/>
    </row>
    <row r="367" spans="1:7" s="32" customFormat="1" x14ac:dyDescent="0.25">
      <c r="A367" s="37"/>
      <c r="B367" s="37"/>
      <c r="C367" s="37"/>
      <c r="D367" s="38"/>
      <c r="E367" s="37"/>
      <c r="F367" s="43"/>
      <c r="G367" s="43"/>
    </row>
    <row r="368" spans="1:7" s="32" customFormat="1" x14ac:dyDescent="0.25">
      <c r="A368" s="37"/>
      <c r="B368" s="37"/>
      <c r="C368" s="37"/>
      <c r="D368" s="38"/>
      <c r="E368" s="37"/>
      <c r="F368" s="43"/>
      <c r="G368" s="43"/>
    </row>
    <row r="369" spans="1:7" s="32" customFormat="1" x14ac:dyDescent="0.25">
      <c r="A369" s="37"/>
      <c r="B369" s="37"/>
      <c r="C369" s="37"/>
      <c r="D369" s="38"/>
      <c r="E369" s="37"/>
      <c r="F369" s="43"/>
      <c r="G369" s="43"/>
    </row>
    <row r="370" spans="1:7" s="32" customFormat="1" x14ac:dyDescent="0.25">
      <c r="A370" s="37"/>
      <c r="B370" s="37"/>
      <c r="C370" s="37"/>
      <c r="D370" s="38"/>
      <c r="E370" s="37"/>
      <c r="F370" s="43"/>
      <c r="G370" s="43"/>
    </row>
    <row r="371" spans="1:7" ht="16.5" x14ac:dyDescent="0.25">
      <c r="A371" s="1"/>
      <c r="B371" s="1"/>
      <c r="C371" s="1"/>
      <c r="D371" s="11"/>
      <c r="E371" s="1"/>
      <c r="F371" s="5"/>
      <c r="G371" s="5"/>
    </row>
    <row r="372" spans="1:7" ht="16.5" x14ac:dyDescent="0.25">
      <c r="A372" s="1"/>
      <c r="B372" s="1"/>
      <c r="C372" s="1"/>
      <c r="D372" s="11"/>
      <c r="E372" s="1"/>
    </row>
    <row r="373" spans="1:7" ht="16.5" x14ac:dyDescent="0.25">
      <c r="A373" s="1"/>
      <c r="B373" s="1"/>
      <c r="C373" s="1"/>
      <c r="D373" s="11"/>
      <c r="E373" s="1"/>
    </row>
    <row r="374" spans="1:7" ht="16.5" x14ac:dyDescent="0.25">
      <c r="A374" s="1"/>
      <c r="B374" s="1"/>
      <c r="C374" s="1"/>
      <c r="D374" s="11"/>
      <c r="E374" s="1"/>
    </row>
    <row r="375" spans="1:7" ht="16.5" x14ac:dyDescent="0.25">
      <c r="A375" s="1"/>
      <c r="B375" s="1"/>
      <c r="C375" s="1"/>
      <c r="D375" s="11"/>
      <c r="E375" s="1"/>
    </row>
    <row r="376" spans="1:7" ht="16.5" x14ac:dyDescent="0.25">
      <c r="A376" s="1"/>
      <c r="B376" s="1"/>
      <c r="C376" s="1"/>
      <c r="D376" s="11"/>
      <c r="E376" s="1"/>
    </row>
    <row r="377" spans="1:7" ht="16.5" x14ac:dyDescent="0.25">
      <c r="A377" s="1"/>
      <c r="B377" s="1"/>
      <c r="C377" s="1"/>
      <c r="D377" s="11"/>
      <c r="E377" s="1"/>
    </row>
    <row r="378" spans="1:7" ht="16.5" x14ac:dyDescent="0.25">
      <c r="A378" s="1"/>
      <c r="B378" s="1"/>
      <c r="C378" s="1"/>
      <c r="D378" s="11"/>
      <c r="E378" s="1"/>
    </row>
    <row r="379" spans="1:7" ht="16.5" x14ac:dyDescent="0.25">
      <c r="A379" s="1"/>
      <c r="B379" s="1"/>
      <c r="C379" s="1"/>
      <c r="D379" s="11"/>
      <c r="E379" s="1"/>
    </row>
    <row r="380" spans="1:7" ht="16.5" x14ac:dyDescent="0.25">
      <c r="A380" s="1"/>
      <c r="B380" s="1"/>
      <c r="C380" s="1"/>
      <c r="D380" s="11"/>
      <c r="E380" s="1"/>
    </row>
  </sheetData>
  <sheetProtection formatRows="0"/>
  <customSheetViews>
    <customSheetView guid="{D3E5AFB2-A911-4663-B506-36248F00171B}" scale="115" showPageBreaks="1" printArea="1" view="pageBreakPreview" topLeftCell="A23">
      <selection activeCell="D24" sqref="D24"/>
      <pageMargins left="0.9055118110236221" right="0" top="0.74803149606299213" bottom="0.74803149606299213" header="0.31496062992125984" footer="0.31496062992125984"/>
      <pageSetup paperSize="9" scale="85" orientation="portrait" r:id="rId1"/>
    </customSheetView>
  </customSheetViews>
  <mergeCells count="72">
    <mergeCell ref="F335:J340"/>
    <mergeCell ref="F342:I343"/>
    <mergeCell ref="F327:I328"/>
    <mergeCell ref="F330:I331"/>
    <mergeCell ref="F332:I332"/>
    <mergeCell ref="B26:B29"/>
    <mergeCell ref="B31:B47"/>
    <mergeCell ref="B75:B91"/>
    <mergeCell ref="C170:E170"/>
    <mergeCell ref="C55:E55"/>
    <mergeCell ref="C62:E62"/>
    <mergeCell ref="C48:E48"/>
    <mergeCell ref="A74:E74"/>
    <mergeCell ref="C92:E92"/>
    <mergeCell ref="A183:E183"/>
    <mergeCell ref="C99:E99"/>
    <mergeCell ref="C113:E113"/>
    <mergeCell ref="A126:E126"/>
    <mergeCell ref="C149:E149"/>
    <mergeCell ref="C156:E156"/>
    <mergeCell ref="C106:E106"/>
    <mergeCell ref="C163:E163"/>
    <mergeCell ref="B106:B112"/>
    <mergeCell ref="B113:B125"/>
    <mergeCell ref="B127:B148"/>
    <mergeCell ref="B149:B155"/>
    <mergeCell ref="B156:B162"/>
    <mergeCell ref="B163:B169"/>
    <mergeCell ref="B170:B182"/>
    <mergeCell ref="A12:E12"/>
    <mergeCell ref="D1:E1"/>
    <mergeCell ref="D2:E2"/>
    <mergeCell ref="A6:B6"/>
    <mergeCell ref="A7:B7"/>
    <mergeCell ref="A8:B8"/>
    <mergeCell ref="A10:E10"/>
    <mergeCell ref="A9:B9"/>
    <mergeCell ref="C8:D8"/>
    <mergeCell ref="C4:E4"/>
    <mergeCell ref="A14:E14"/>
    <mergeCell ref="B16:B19"/>
    <mergeCell ref="B21:B24"/>
    <mergeCell ref="A30:E30"/>
    <mergeCell ref="A268:E268"/>
    <mergeCell ref="A15:E15"/>
    <mergeCell ref="A20:E20"/>
    <mergeCell ref="A25:E25"/>
    <mergeCell ref="A188:E188"/>
    <mergeCell ref="A193:E193"/>
    <mergeCell ref="A217:E217"/>
    <mergeCell ref="B48:B54"/>
    <mergeCell ref="B55:B61"/>
    <mergeCell ref="B62:B73"/>
    <mergeCell ref="B92:B98"/>
    <mergeCell ref="B99:B105"/>
    <mergeCell ref="B351:E351"/>
    <mergeCell ref="A355:B355"/>
    <mergeCell ref="A348:E348"/>
    <mergeCell ref="A350:E350"/>
    <mergeCell ref="A276:E276"/>
    <mergeCell ref="A279:E279"/>
    <mergeCell ref="B277:B278"/>
    <mergeCell ref="B269:B275"/>
    <mergeCell ref="A255:E255"/>
    <mergeCell ref="A266:E266"/>
    <mergeCell ref="B194:B212"/>
    <mergeCell ref="B184:B187"/>
    <mergeCell ref="B189:B192"/>
    <mergeCell ref="A213:E213"/>
    <mergeCell ref="B214:B216"/>
    <mergeCell ref="B218:B254"/>
    <mergeCell ref="B256:B265"/>
  </mergeCells>
  <pageMargins left="0.31496062992125984" right="0" top="0.35433070866141736" bottom="0.35433070866141736" header="0.31496062992125984" footer="0.31496062992125984"/>
  <pageSetup paperSize="9" scale="91" fitToWidth="20" fitToHeight="20" orientation="portrait" r:id="rId2"/>
  <rowBreaks count="11" manualBreakCount="11">
    <brk id="53" max="4" man="1"/>
    <brk id="73" max="4" man="1"/>
    <brk id="91" max="4" man="1"/>
    <brk id="112" max="4" man="1"/>
    <brk id="125" max="4" man="1"/>
    <brk id="148" max="4" man="1"/>
    <brk id="162" max="4" man="1"/>
    <brk id="178" max="4" man="1"/>
    <brk id="192" max="4" man="1"/>
    <brk id="205" max="4" man="1"/>
    <brk id="23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9"/>
  <sheetViews>
    <sheetView zoomScaleNormal="100" workbookViewId="0">
      <selection activeCell="R22" sqref="R22"/>
    </sheetView>
  </sheetViews>
  <sheetFormatPr defaultRowHeight="15" x14ac:dyDescent="0.25"/>
  <cols>
    <col min="1" max="1" width="18" customWidth="1"/>
    <col min="2" max="2" width="10.28515625" bestFit="1" customWidth="1"/>
    <col min="7" max="7" width="29.140625" customWidth="1"/>
    <col min="13" max="13" width="17.28515625" customWidth="1"/>
    <col min="18" max="18" width="14.28515625" customWidth="1"/>
  </cols>
  <sheetData>
    <row r="1" spans="1:18" ht="17.25" x14ac:dyDescent="0.25">
      <c r="A1" s="113" t="s">
        <v>65</v>
      </c>
      <c r="B1" s="113"/>
      <c r="C1" s="113"/>
      <c r="D1" s="113"/>
      <c r="E1" s="113"/>
      <c r="F1" s="12"/>
      <c r="G1" s="113" t="s">
        <v>68</v>
      </c>
      <c r="H1" s="113"/>
      <c r="I1" s="113"/>
      <c r="J1" s="113"/>
      <c r="K1" s="113"/>
      <c r="M1" s="114" t="s">
        <v>115</v>
      </c>
      <c r="N1" s="114"/>
      <c r="O1" s="114"/>
      <c r="P1" s="114"/>
      <c r="Q1" s="114"/>
      <c r="R1" s="114"/>
    </row>
    <row r="2" spans="1:18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M2" s="114"/>
      <c r="N2" s="114"/>
      <c r="O2" s="114"/>
      <c r="P2" s="114"/>
      <c r="Q2" s="114"/>
      <c r="R2" s="114"/>
    </row>
    <row r="3" spans="1:18" x14ac:dyDescent="0.25">
      <c r="A3" s="17" t="s">
        <v>93</v>
      </c>
      <c r="B3" s="12" t="e">
        <f>'ВДИоР ПС Северная'!#REF!+'ВДИоР ПС Северная'!#REF!+'ВДИоР ПС Северная'!#REF!</f>
        <v>#REF!</v>
      </c>
      <c r="C3" s="12"/>
      <c r="D3" s="12"/>
      <c r="E3" s="12" t="s">
        <v>106</v>
      </c>
      <c r="F3" s="12" t="s">
        <v>107</v>
      </c>
      <c r="G3" s="12" t="s">
        <v>93</v>
      </c>
      <c r="H3" s="12" t="e">
        <f>'ВДИоР ПС Северная'!#REF!+'ВДИоР ПС Северная'!#REF!+'ВДИоР ПС Северная'!#REF!</f>
        <v>#REF!</v>
      </c>
      <c r="I3" s="12"/>
      <c r="J3" s="12"/>
      <c r="K3" s="12"/>
      <c r="M3" s="12"/>
      <c r="N3" s="12"/>
      <c r="O3" s="12"/>
      <c r="P3" s="12"/>
      <c r="Q3" s="12"/>
      <c r="R3" s="15" t="s">
        <v>136</v>
      </c>
    </row>
    <row r="4" spans="1:18" x14ac:dyDescent="0.25">
      <c r="A4" s="17" t="s">
        <v>94</v>
      </c>
      <c r="B4" s="12" t="e">
        <f>'ВДИоР ПС Северная'!#REF!</f>
        <v>#REF!</v>
      </c>
      <c r="C4" s="12"/>
      <c r="D4" s="12"/>
      <c r="E4" s="12"/>
      <c r="F4" s="13"/>
      <c r="G4" s="12" t="s">
        <v>94</v>
      </c>
      <c r="H4" s="12" t="e">
        <f>'ВДИоР ПС Северная'!#REF!</f>
        <v>#REF!</v>
      </c>
      <c r="I4" s="12"/>
      <c r="J4" s="12"/>
      <c r="K4" s="12"/>
      <c r="M4" s="22" t="s">
        <v>116</v>
      </c>
      <c r="N4" s="115">
        <f>B42+B80+H42+H104+H23</f>
        <v>17.95</v>
      </c>
      <c r="O4" s="115"/>
      <c r="P4" s="115"/>
      <c r="Q4" s="115"/>
      <c r="R4" s="12"/>
    </row>
    <row r="5" spans="1:18" x14ac:dyDescent="0.25">
      <c r="A5" s="17" t="s">
        <v>95</v>
      </c>
      <c r="B5" s="12" t="e">
        <f>'ВДИоР ПС Северная'!#REF!</f>
        <v>#REF!</v>
      </c>
      <c r="C5" s="12"/>
      <c r="D5" s="12"/>
      <c r="E5" s="12"/>
      <c r="F5" s="13"/>
      <c r="G5" s="12" t="s">
        <v>95</v>
      </c>
      <c r="H5" s="12" t="e">
        <f>'ВДИоР ПС Северная'!#REF!</f>
        <v>#REF!</v>
      </c>
      <c r="I5" s="12"/>
      <c r="J5" s="12"/>
      <c r="K5" s="12"/>
      <c r="M5" s="22" t="s">
        <v>117</v>
      </c>
      <c r="N5" s="115" t="e">
        <f>B43+B84+H43+H24+H80+0.28</f>
        <v>#REF!</v>
      </c>
      <c r="O5" s="115"/>
      <c r="P5" s="115"/>
      <c r="Q5" s="115"/>
      <c r="R5" s="12"/>
    </row>
    <row r="6" spans="1:18" x14ac:dyDescent="0.25">
      <c r="A6" s="17" t="s">
        <v>96</v>
      </c>
      <c r="B6" s="12">
        <f>2</f>
        <v>2</v>
      </c>
      <c r="C6" s="12"/>
      <c r="D6" s="12"/>
      <c r="E6" s="12"/>
      <c r="F6" s="13"/>
      <c r="G6" s="12" t="s">
        <v>96</v>
      </c>
      <c r="H6" s="12">
        <f>2</f>
        <v>2</v>
      </c>
      <c r="I6" s="12"/>
      <c r="J6" s="12"/>
      <c r="K6" s="12"/>
      <c r="M6" s="22" t="s">
        <v>118</v>
      </c>
      <c r="N6" s="116">
        <f>B44+H25+H44</f>
        <v>11.100000000000001</v>
      </c>
      <c r="O6" s="116"/>
      <c r="P6" s="116"/>
      <c r="Q6" s="116"/>
      <c r="R6" s="16">
        <f>N6*0.5+1.45</f>
        <v>7.0000000000000009</v>
      </c>
    </row>
    <row r="7" spans="1:18" x14ac:dyDescent="0.25">
      <c r="A7" s="17" t="s">
        <v>97</v>
      </c>
      <c r="B7" s="12" t="e">
        <f>'ВДИоР ПС Северная'!#REF!</f>
        <v>#REF!</v>
      </c>
      <c r="C7" s="12"/>
      <c r="D7" s="12"/>
      <c r="E7" s="12"/>
      <c r="F7" s="13"/>
      <c r="G7" s="12" t="s">
        <v>97</v>
      </c>
      <c r="H7" s="12" t="e">
        <f>'ВДИоР ПС Северная'!#REF!</f>
        <v>#REF!</v>
      </c>
      <c r="I7" s="12"/>
      <c r="J7" s="12"/>
      <c r="K7" s="12"/>
      <c r="M7" s="22" t="s">
        <v>119</v>
      </c>
      <c r="N7" s="100">
        <f>B45+H26+H45</f>
        <v>6</v>
      </c>
      <c r="O7" s="101"/>
      <c r="P7" s="101"/>
      <c r="Q7" s="102"/>
      <c r="R7" s="18"/>
    </row>
    <row r="8" spans="1:18" ht="15.75" customHeight="1" x14ac:dyDescent="0.25">
      <c r="A8" s="112" t="s">
        <v>57</v>
      </c>
      <c r="B8" s="112"/>
      <c r="C8" s="112"/>
      <c r="D8" s="112"/>
      <c r="E8" s="12"/>
      <c r="F8" s="13"/>
      <c r="G8" s="112" t="s">
        <v>69</v>
      </c>
      <c r="H8" s="112"/>
      <c r="I8" s="112"/>
      <c r="J8" s="112"/>
      <c r="K8" s="12"/>
      <c r="M8" s="22" t="s">
        <v>120</v>
      </c>
      <c r="N8" s="117">
        <f>B46+H46+H27+H81+2.916</f>
        <v>24.000000000000004</v>
      </c>
      <c r="O8" s="118"/>
      <c r="P8" s="118"/>
      <c r="Q8" s="119"/>
      <c r="R8" s="18"/>
    </row>
    <row r="9" spans="1:18" x14ac:dyDescent="0.25">
      <c r="A9" s="17" t="s">
        <v>98</v>
      </c>
      <c r="B9" s="12" t="e">
        <f>'ВДИоР ПС Северная'!#REF!</f>
        <v>#REF!</v>
      </c>
      <c r="C9" s="12"/>
      <c r="D9" s="12"/>
      <c r="E9" s="12"/>
      <c r="F9" s="13"/>
      <c r="G9" s="12" t="s">
        <v>98</v>
      </c>
      <c r="H9" s="12" t="e">
        <f>'ВДИоР ПС Северная'!#REF!</f>
        <v>#REF!</v>
      </c>
      <c r="I9" s="12"/>
      <c r="J9" s="12"/>
      <c r="K9" s="12"/>
      <c r="M9" s="22" t="s">
        <v>121</v>
      </c>
      <c r="N9" s="120">
        <f>B48+H29+H48</f>
        <v>0.75</v>
      </c>
      <c r="O9" s="121"/>
      <c r="P9" s="121"/>
      <c r="Q9" s="122"/>
      <c r="R9" s="18"/>
    </row>
    <row r="10" spans="1:18" x14ac:dyDescent="0.25">
      <c r="A10" s="17" t="s">
        <v>99</v>
      </c>
      <c r="B10" s="12" t="e">
        <f>'ВДИоР ПС Северная'!#REF!</f>
        <v>#REF!</v>
      </c>
      <c r="C10" s="12"/>
      <c r="D10" s="12"/>
      <c r="E10" s="12"/>
      <c r="F10" s="13"/>
      <c r="G10" s="12" t="s">
        <v>99</v>
      </c>
      <c r="H10" s="12" t="e">
        <f>'ВДИоР ПС Северная'!#REF!</f>
        <v>#REF!</v>
      </c>
      <c r="I10" s="12"/>
      <c r="J10" s="12"/>
      <c r="K10" s="12"/>
      <c r="M10" s="22" t="s">
        <v>122</v>
      </c>
      <c r="N10" s="120">
        <f>B49+H30+H49</f>
        <v>0.99</v>
      </c>
      <c r="O10" s="121"/>
      <c r="P10" s="121"/>
      <c r="Q10" s="122"/>
      <c r="R10" s="18"/>
    </row>
    <row r="11" spans="1:18" x14ac:dyDescent="0.25">
      <c r="A11" s="17" t="s">
        <v>123</v>
      </c>
      <c r="B11" s="12" t="e">
        <f>'ВДИоР ПС Северная'!#REF!</f>
        <v>#REF!</v>
      </c>
      <c r="C11" s="12"/>
      <c r="D11" s="12"/>
      <c r="E11" s="12"/>
      <c r="F11" s="13"/>
      <c r="G11" s="12" t="s">
        <v>100</v>
      </c>
      <c r="H11" s="12" t="e">
        <f>'ВДИоР ПС Северная'!#REF!</f>
        <v>#REF!</v>
      </c>
      <c r="I11" s="12"/>
      <c r="J11" s="12"/>
      <c r="K11" s="12"/>
      <c r="M11" s="22" t="s">
        <v>124</v>
      </c>
      <c r="N11" s="115">
        <f>B50+H31+H50</f>
        <v>0.39</v>
      </c>
      <c r="O11" s="115"/>
      <c r="P11" s="115"/>
      <c r="Q11" s="115"/>
      <c r="R11" s="18"/>
    </row>
    <row r="12" spans="1:18" x14ac:dyDescent="0.25">
      <c r="A12" s="17" t="s">
        <v>101</v>
      </c>
      <c r="B12" s="12" t="e">
        <f>'ВДИоР ПС Северная'!#REF!</f>
        <v>#REF!</v>
      </c>
      <c r="C12" s="12"/>
      <c r="D12" s="12"/>
      <c r="E12" s="12"/>
      <c r="F12" s="13"/>
      <c r="G12" s="12" t="s">
        <v>101</v>
      </c>
      <c r="H12" s="12" t="e">
        <f>'ВДИоР ПС Северная'!#REF!</f>
        <v>#REF!</v>
      </c>
      <c r="I12" s="12"/>
      <c r="J12" s="12"/>
      <c r="K12" s="12"/>
      <c r="M12" s="22" t="s">
        <v>125</v>
      </c>
      <c r="N12" s="100">
        <f>B51+B57+B63+H32+H38+H51+H57</f>
        <v>13.4</v>
      </c>
      <c r="O12" s="101"/>
      <c r="P12" s="101"/>
      <c r="Q12" s="102"/>
      <c r="R12" s="16">
        <f>N12*0.4</f>
        <v>5.36</v>
      </c>
    </row>
    <row r="13" spans="1:18" x14ac:dyDescent="0.25">
      <c r="A13" s="17" t="s">
        <v>102</v>
      </c>
      <c r="B13" s="12" t="e">
        <f>'ВДИоР ПС Северная'!#REF!</f>
        <v>#REF!</v>
      </c>
      <c r="C13" s="12"/>
      <c r="D13" s="12"/>
      <c r="E13" s="12"/>
      <c r="F13" s="13"/>
      <c r="G13" s="12" t="s">
        <v>102</v>
      </c>
      <c r="H13" s="12" t="e">
        <f>'ВДИоР ПС Северная'!#REF!</f>
        <v>#REF!</v>
      </c>
      <c r="I13" s="12"/>
      <c r="J13" s="12"/>
      <c r="K13" s="12"/>
      <c r="M13" s="22" t="s">
        <v>126</v>
      </c>
      <c r="N13" s="100">
        <f>B52+B58+B64+H33+H39+H52+H58</f>
        <v>13.4</v>
      </c>
      <c r="O13" s="101"/>
      <c r="P13" s="101"/>
      <c r="Q13" s="102"/>
      <c r="R13" s="16">
        <f>N13*0.4</f>
        <v>5.36</v>
      </c>
    </row>
    <row r="14" spans="1:18" ht="15.75" customHeight="1" x14ac:dyDescent="0.25">
      <c r="A14" s="112" t="s">
        <v>58</v>
      </c>
      <c r="B14" s="112"/>
      <c r="C14" s="112"/>
      <c r="D14" s="12"/>
      <c r="E14" s="12"/>
      <c r="F14" s="13"/>
      <c r="G14" s="112" t="s">
        <v>70</v>
      </c>
      <c r="H14" s="112"/>
      <c r="I14" s="112"/>
      <c r="J14" s="112"/>
      <c r="K14" s="12"/>
      <c r="M14" s="22" t="s">
        <v>127</v>
      </c>
      <c r="N14" s="120">
        <f>B54+B60+H35+H54+H60</f>
        <v>0.85099999999999987</v>
      </c>
      <c r="O14" s="121"/>
      <c r="P14" s="121"/>
      <c r="Q14" s="122"/>
      <c r="R14" s="18"/>
    </row>
    <row r="15" spans="1:18" x14ac:dyDescent="0.25">
      <c r="A15" s="17" t="s">
        <v>103</v>
      </c>
      <c r="B15" s="12" t="e">
        <f>'ВДИоР ПС Северная'!#REF!</f>
        <v>#REF!</v>
      </c>
      <c r="C15" s="12"/>
      <c r="D15" s="12"/>
      <c r="E15" s="12"/>
      <c r="F15" s="13"/>
      <c r="G15" s="12" t="s">
        <v>103</v>
      </c>
      <c r="H15" s="12" t="e">
        <f>'ВДИоР ПС Северная'!#REF!</f>
        <v>#REF!</v>
      </c>
      <c r="I15" s="12"/>
      <c r="J15" s="12"/>
      <c r="K15" s="12"/>
      <c r="M15" s="22" t="s">
        <v>128</v>
      </c>
      <c r="N15" s="120">
        <f>B55+B61+H36+H55+H61</f>
        <v>0.14699999999999999</v>
      </c>
      <c r="O15" s="121"/>
      <c r="P15" s="121"/>
      <c r="Q15" s="122"/>
      <c r="R15" s="18"/>
    </row>
    <row r="16" spans="1:18" x14ac:dyDescent="0.25">
      <c r="A16" s="17" t="s">
        <v>104</v>
      </c>
      <c r="B16" s="12" t="e">
        <f>'ВДИоР ПС Северная'!#REF!</f>
        <v>#REF!</v>
      </c>
      <c r="C16" s="12"/>
      <c r="D16" s="12"/>
      <c r="E16" s="12"/>
      <c r="F16" s="13"/>
      <c r="G16" s="12" t="s">
        <v>104</v>
      </c>
      <c r="H16" s="12" t="e">
        <f>'ВДИоР ПС Северная'!#REF!</f>
        <v>#REF!</v>
      </c>
      <c r="I16" s="12"/>
      <c r="J16" s="12"/>
      <c r="K16" s="12"/>
      <c r="M16" s="22" t="s">
        <v>131</v>
      </c>
      <c r="N16" s="100">
        <f>B62+B56+B83+H37+H56+H62</f>
        <v>0.10679999999999999</v>
      </c>
      <c r="O16" s="101"/>
      <c r="P16" s="101"/>
      <c r="Q16" s="102"/>
      <c r="R16" s="18"/>
    </row>
    <row r="17" spans="1:18" x14ac:dyDescent="0.25">
      <c r="A17" s="17" t="s">
        <v>105</v>
      </c>
      <c r="B17" s="12" t="e">
        <f>'ВДИоР ПС Северная'!#REF!</f>
        <v>#REF!</v>
      </c>
      <c r="C17" s="12"/>
      <c r="D17" s="12"/>
      <c r="E17" s="12"/>
      <c r="F17" s="13"/>
      <c r="G17" s="12" t="s">
        <v>105</v>
      </c>
      <c r="H17" s="12" t="e">
        <f>'ВДИоР ПС Северная'!#REF!</f>
        <v>#REF!</v>
      </c>
      <c r="I17" s="12"/>
      <c r="J17" s="12"/>
      <c r="K17" s="12"/>
      <c r="M17" s="23" t="s">
        <v>129</v>
      </c>
      <c r="N17" s="100">
        <f>B81</f>
        <v>0.28699999999999998</v>
      </c>
      <c r="O17" s="101"/>
      <c r="P17" s="101"/>
      <c r="Q17" s="102"/>
      <c r="R17" s="18"/>
    </row>
    <row r="18" spans="1:18" x14ac:dyDescent="0.25">
      <c r="A18" s="17" t="s">
        <v>101</v>
      </c>
      <c r="B18" s="12" t="e">
        <f>'ВДИоР ПС Северная'!#REF!</f>
        <v>#REF!</v>
      </c>
      <c r="C18" s="12"/>
      <c r="D18" s="12"/>
      <c r="E18" s="12"/>
      <c r="F18" s="13"/>
      <c r="G18" s="12" t="s">
        <v>101</v>
      </c>
      <c r="H18" s="12" t="e">
        <f>'ВДИоР ПС Северная'!#REF!</f>
        <v>#REF!</v>
      </c>
      <c r="I18" s="12"/>
      <c r="J18" s="12"/>
      <c r="K18" s="12"/>
      <c r="M18" s="22" t="s">
        <v>130</v>
      </c>
      <c r="N18" s="100">
        <f>B82</f>
        <v>11</v>
      </c>
      <c r="O18" s="101"/>
      <c r="P18" s="101"/>
      <c r="Q18" s="102"/>
      <c r="R18" s="18"/>
    </row>
    <row r="19" spans="1:18" x14ac:dyDescent="0.25">
      <c r="A19" s="17" t="s">
        <v>102</v>
      </c>
      <c r="B19" s="12" t="e">
        <f>'ВДИоР ПС Северная'!#REF!</f>
        <v>#REF!</v>
      </c>
      <c r="C19" s="12"/>
      <c r="D19" s="12"/>
      <c r="E19" s="12"/>
      <c r="F19" s="13"/>
      <c r="G19" s="12" t="s">
        <v>102</v>
      </c>
      <c r="H19" s="12" t="e">
        <f>'ВДИоР ПС Северная'!#REF!</f>
        <v>#REF!</v>
      </c>
      <c r="I19" s="12"/>
      <c r="J19" s="12"/>
      <c r="K19" s="12"/>
      <c r="M19" s="22" t="s">
        <v>131</v>
      </c>
      <c r="N19" s="100">
        <f>B83</f>
        <v>0.06</v>
      </c>
      <c r="O19" s="101"/>
      <c r="P19" s="101"/>
      <c r="Q19" s="102"/>
      <c r="R19" s="18"/>
    </row>
    <row r="20" spans="1:18" x14ac:dyDescent="0.25">
      <c r="A20" s="12"/>
      <c r="B20" s="12"/>
      <c r="C20" s="12"/>
      <c r="D20" s="12"/>
      <c r="E20" s="12"/>
      <c r="F20" s="13"/>
      <c r="G20" s="12"/>
      <c r="H20" s="12"/>
      <c r="I20" s="12"/>
      <c r="J20" s="12"/>
      <c r="K20" s="12"/>
      <c r="M20" s="24" t="s">
        <v>132</v>
      </c>
      <c r="N20" s="100">
        <f>B85</f>
        <v>20</v>
      </c>
      <c r="O20" s="101"/>
      <c r="P20" s="101"/>
      <c r="Q20" s="102"/>
      <c r="R20" s="18"/>
    </row>
    <row r="21" spans="1:18" ht="17.25" x14ac:dyDescent="0.25">
      <c r="A21" s="113" t="s">
        <v>48</v>
      </c>
      <c r="B21" s="113"/>
      <c r="C21" s="113"/>
      <c r="D21" s="113"/>
      <c r="E21" s="113"/>
      <c r="F21" s="13"/>
      <c r="G21" s="113" t="s">
        <v>71</v>
      </c>
      <c r="H21" s="113"/>
      <c r="I21" s="113"/>
      <c r="J21" s="113"/>
      <c r="K21" s="113"/>
      <c r="M21" s="24" t="s">
        <v>134</v>
      </c>
      <c r="N21" s="103">
        <f>B86</f>
        <v>20</v>
      </c>
      <c r="O21" s="104"/>
      <c r="P21" s="104"/>
      <c r="Q21" s="105"/>
      <c r="R21" s="25">
        <f>N21*0.4</f>
        <v>8</v>
      </c>
    </row>
    <row r="22" spans="1:18" x14ac:dyDescent="0.25">
      <c r="A22" s="12"/>
      <c r="B22" s="12"/>
      <c r="C22" s="12"/>
      <c r="D22" s="12"/>
      <c r="E22" s="12"/>
      <c r="F22" s="13"/>
      <c r="G22" s="12"/>
      <c r="H22" s="12"/>
      <c r="I22" s="12"/>
      <c r="J22" s="12"/>
      <c r="K22" s="12"/>
      <c r="M22" s="22" t="s">
        <v>135</v>
      </c>
      <c r="N22" s="103">
        <f>B45+H45</f>
        <v>4</v>
      </c>
      <c r="O22" s="104"/>
      <c r="P22" s="104"/>
      <c r="Q22" s="105"/>
      <c r="R22" s="18"/>
    </row>
    <row r="23" spans="1:18" x14ac:dyDescent="0.25">
      <c r="A23" s="12" t="s">
        <v>93</v>
      </c>
      <c r="B23" s="12" t="e">
        <f>'ВДИоР ПС Северная'!#REF!+'ВДИоР ПС Северная'!#REF!+'ВДИоР ПС Северная'!#REF!</f>
        <v>#REF!</v>
      </c>
      <c r="C23" s="12"/>
      <c r="D23" s="12"/>
      <c r="E23" s="12"/>
      <c r="F23" s="13"/>
      <c r="G23" s="12" t="s">
        <v>93</v>
      </c>
      <c r="H23" s="12">
        <f>'ВДИоР ПС Северная'!D34+'ВДИоР ПС Северная'!D40+'ВДИоР ПС Северная'!D42</f>
        <v>1.7000000000000002</v>
      </c>
      <c r="I23" s="12"/>
      <c r="J23" s="12"/>
      <c r="K23" s="12"/>
    </row>
    <row r="24" spans="1:18" x14ac:dyDescent="0.25">
      <c r="A24" s="12" t="s">
        <v>94</v>
      </c>
      <c r="B24" s="12" t="e">
        <f>'ВДИоР ПС Северная'!#REF!</f>
        <v>#REF!</v>
      </c>
      <c r="C24" s="12"/>
      <c r="D24" s="12"/>
      <c r="E24" s="12"/>
      <c r="F24" s="13"/>
      <c r="G24" s="12" t="s">
        <v>94</v>
      </c>
      <c r="H24" s="12">
        <f>'ВДИоР ПС Северная'!D44</f>
        <v>8.2799999999999994</v>
      </c>
      <c r="I24" s="12"/>
      <c r="J24" s="12"/>
      <c r="K24" s="12"/>
    </row>
    <row r="25" spans="1:18" x14ac:dyDescent="0.25">
      <c r="A25" s="12" t="s">
        <v>95</v>
      </c>
      <c r="B25" s="12" t="e">
        <f>'ВДИоР ПС Северная'!#REF!</f>
        <v>#REF!</v>
      </c>
      <c r="C25" s="12"/>
      <c r="D25" s="12"/>
      <c r="E25" s="12"/>
      <c r="F25" s="13"/>
      <c r="G25" s="12" t="s">
        <v>95</v>
      </c>
      <c r="H25" s="12">
        <f>'ВДИоР ПС Северная'!D46</f>
        <v>3.7</v>
      </c>
      <c r="I25" s="12"/>
      <c r="J25" s="12"/>
      <c r="K25" s="12"/>
    </row>
    <row r="26" spans="1:18" x14ac:dyDescent="0.25">
      <c r="A26" s="12" t="s">
        <v>96</v>
      </c>
      <c r="B26" s="12">
        <f>2</f>
        <v>2</v>
      </c>
      <c r="C26" s="12"/>
      <c r="D26" s="12"/>
      <c r="E26" s="12"/>
      <c r="F26" s="13"/>
      <c r="G26" s="12" t="s">
        <v>96</v>
      </c>
      <c r="H26" s="12">
        <f>2</f>
        <v>2</v>
      </c>
      <c r="I26" s="12"/>
      <c r="J26" s="12"/>
      <c r="K26" s="12"/>
    </row>
    <row r="27" spans="1:18" x14ac:dyDescent="0.25">
      <c r="A27" s="12" t="s">
        <v>97</v>
      </c>
      <c r="B27" s="12" t="e">
        <f>'ВДИоР ПС Северная'!#REF!</f>
        <v>#REF!</v>
      </c>
      <c r="C27" s="12"/>
      <c r="D27" s="12"/>
      <c r="E27" s="12"/>
      <c r="F27" s="13"/>
      <c r="G27" s="12" t="s">
        <v>97</v>
      </c>
      <c r="H27" s="12">
        <f>'ВДИоР ПС Северная'!D45</f>
        <v>0.82799999999999996</v>
      </c>
      <c r="I27" s="12"/>
      <c r="J27" s="12"/>
      <c r="K27" s="12"/>
    </row>
    <row r="28" spans="1:18" ht="15.75" customHeight="1" x14ac:dyDescent="0.25">
      <c r="A28" s="112" t="s">
        <v>66</v>
      </c>
      <c r="B28" s="112"/>
      <c r="C28" s="112"/>
      <c r="D28" s="112"/>
      <c r="E28" s="12"/>
      <c r="F28" s="13"/>
      <c r="G28" s="112" t="s">
        <v>72</v>
      </c>
      <c r="H28" s="112"/>
      <c r="I28" s="112"/>
      <c r="J28" s="12"/>
      <c r="K28" s="12"/>
    </row>
    <row r="29" spans="1:18" x14ac:dyDescent="0.25">
      <c r="A29" s="12" t="s">
        <v>98</v>
      </c>
      <c r="B29" s="12" t="e">
        <f>'ВДИоР ПС Северная'!#REF!</f>
        <v>#REF!</v>
      </c>
      <c r="C29" s="12"/>
      <c r="D29" s="12"/>
      <c r="E29" s="12"/>
      <c r="F29" s="13"/>
      <c r="G29" s="12" t="s">
        <v>98</v>
      </c>
      <c r="H29" s="12">
        <f>'ВДИоР ПС Северная'!D49</f>
        <v>0.25</v>
      </c>
      <c r="I29" s="12"/>
      <c r="J29" s="12"/>
      <c r="K29" s="12"/>
    </row>
    <row r="30" spans="1:18" x14ac:dyDescent="0.25">
      <c r="A30" s="12" t="s">
        <v>99</v>
      </c>
      <c r="B30" s="12" t="e">
        <f>'ВДИоР ПС Северная'!#REF!</f>
        <v>#REF!</v>
      </c>
      <c r="C30" s="12"/>
      <c r="D30" s="12"/>
      <c r="E30" s="12"/>
      <c r="F30" s="13"/>
      <c r="G30" s="12" t="s">
        <v>99</v>
      </c>
      <c r="H30" s="12">
        <f>'ВДИоР ПС Северная'!D50</f>
        <v>0.33</v>
      </c>
      <c r="I30" s="12"/>
      <c r="J30" s="12"/>
      <c r="K30" s="12"/>
    </row>
    <row r="31" spans="1:18" x14ac:dyDescent="0.25">
      <c r="A31" s="12" t="s">
        <v>100</v>
      </c>
      <c r="B31" s="12" t="e">
        <f>'ВДИоР ПС Северная'!#REF!</f>
        <v>#REF!</v>
      </c>
      <c r="C31" s="12"/>
      <c r="D31" s="12"/>
      <c r="E31" s="12"/>
      <c r="F31" s="13"/>
      <c r="G31" s="12" t="s">
        <v>100</v>
      </c>
      <c r="H31" s="12">
        <f>'ВДИоР ПС Северная'!D51</f>
        <v>0.13</v>
      </c>
      <c r="I31" s="12"/>
      <c r="J31" s="12"/>
      <c r="K31" s="12"/>
    </row>
    <row r="32" spans="1:18" x14ac:dyDescent="0.25">
      <c r="A32" s="12" t="s">
        <v>101</v>
      </c>
      <c r="B32" s="12" t="e">
        <f>'ВДИоР ПС Северная'!#REF!</f>
        <v>#REF!</v>
      </c>
      <c r="C32" s="12"/>
      <c r="D32" s="12"/>
      <c r="E32" s="12"/>
      <c r="F32" s="13"/>
      <c r="G32" s="12" t="s">
        <v>101</v>
      </c>
      <c r="H32" s="12">
        <f>'ВДИоР ПС Северная'!D53</f>
        <v>2</v>
      </c>
      <c r="I32" s="12"/>
      <c r="J32" s="12"/>
      <c r="K32" s="12"/>
    </row>
    <row r="33" spans="1:11" x14ac:dyDescent="0.25">
      <c r="A33" s="12" t="s">
        <v>102</v>
      </c>
      <c r="B33" s="12" t="e">
        <f>'ВДИоР ПС Северная'!#REF!</f>
        <v>#REF!</v>
      </c>
      <c r="C33" s="12"/>
      <c r="D33" s="12"/>
      <c r="E33" s="12"/>
      <c r="F33" s="13"/>
      <c r="G33" s="12" t="s">
        <v>102</v>
      </c>
      <c r="H33" s="12">
        <f>'ВДИоР ПС Северная'!D54</f>
        <v>2</v>
      </c>
      <c r="I33" s="12"/>
      <c r="J33" s="12"/>
      <c r="K33" s="12"/>
    </row>
    <row r="34" spans="1:11" ht="15.75" customHeight="1" x14ac:dyDescent="0.25">
      <c r="A34" s="112" t="s">
        <v>67</v>
      </c>
      <c r="B34" s="112"/>
      <c r="C34" s="112"/>
      <c r="D34" s="112"/>
      <c r="E34" s="12"/>
      <c r="F34" s="13"/>
      <c r="G34" s="112" t="s">
        <v>73</v>
      </c>
      <c r="H34" s="112"/>
      <c r="I34" s="112"/>
      <c r="J34" s="112"/>
      <c r="K34" s="112"/>
    </row>
    <row r="35" spans="1:11" x14ac:dyDescent="0.25">
      <c r="A35" s="12" t="s">
        <v>103</v>
      </c>
      <c r="B35" s="12" t="e">
        <f>'ВДИоР ПС Северная'!#REF!</f>
        <v>#REF!</v>
      </c>
      <c r="C35" s="12"/>
      <c r="D35" s="12"/>
      <c r="E35" s="12"/>
      <c r="F35" s="13"/>
      <c r="G35" s="12" t="s">
        <v>103</v>
      </c>
      <c r="H35" s="12">
        <f>'ВДИоР ПС Северная'!D56</f>
        <v>0.35199999999999998</v>
      </c>
      <c r="I35" s="12"/>
      <c r="J35" s="12"/>
      <c r="K35" s="12"/>
    </row>
    <row r="36" spans="1:11" x14ac:dyDescent="0.25">
      <c r="A36" s="12" t="s">
        <v>104</v>
      </c>
      <c r="B36" s="12" t="e">
        <f>'ВДИоР ПС Северная'!#REF!</f>
        <v>#REF!</v>
      </c>
      <c r="C36" s="12"/>
      <c r="D36" s="12"/>
      <c r="E36" s="12"/>
      <c r="F36" s="13"/>
      <c r="G36" s="12" t="s">
        <v>104</v>
      </c>
      <c r="H36" s="12">
        <f>'ВДИоР ПС Северная'!D57</f>
        <v>0.03</v>
      </c>
      <c r="I36" s="12"/>
      <c r="J36" s="12"/>
      <c r="K36" s="12"/>
    </row>
    <row r="37" spans="1:11" x14ac:dyDescent="0.25">
      <c r="A37" s="12" t="s">
        <v>105</v>
      </c>
      <c r="B37" s="12" t="e">
        <f>'ВДИоР ПС Северная'!#REF!</f>
        <v>#REF!</v>
      </c>
      <c r="C37" s="12"/>
      <c r="D37" s="12"/>
      <c r="E37" s="12"/>
      <c r="F37" s="13"/>
      <c r="G37" s="12" t="s">
        <v>105</v>
      </c>
      <c r="H37" s="12">
        <f>'ВДИоР ПС Северная'!D58</f>
        <v>1.7999999999999999E-2</v>
      </c>
      <c r="I37" s="12"/>
      <c r="J37" s="12"/>
      <c r="K37" s="12"/>
    </row>
    <row r="38" spans="1:11" x14ac:dyDescent="0.25">
      <c r="A38" s="12" t="s">
        <v>101</v>
      </c>
      <c r="B38" s="12" t="e">
        <f>'ВДИоР ПС Северная'!#REF!</f>
        <v>#REF!</v>
      </c>
      <c r="C38" s="12"/>
      <c r="D38" s="12"/>
      <c r="E38" s="12"/>
      <c r="F38" s="13"/>
      <c r="G38" s="12" t="s">
        <v>101</v>
      </c>
      <c r="H38" s="12">
        <f>'ВДИоР ПС Северная'!D60</f>
        <v>2</v>
      </c>
      <c r="I38" s="12"/>
      <c r="J38" s="12"/>
      <c r="K38" s="12"/>
    </row>
    <row r="39" spans="1:11" x14ac:dyDescent="0.25">
      <c r="A39" s="12" t="s">
        <v>102</v>
      </c>
      <c r="B39" s="12" t="e">
        <f>'ВДИоР ПС Северная'!#REF!</f>
        <v>#REF!</v>
      </c>
      <c r="C39" s="12"/>
      <c r="D39" s="12"/>
      <c r="E39" s="12"/>
      <c r="F39" s="13"/>
      <c r="G39" s="12" t="s">
        <v>102</v>
      </c>
      <c r="H39" s="12">
        <f>'ВДИоР ПС Северная'!D61</f>
        <v>2</v>
      </c>
      <c r="I39" s="12"/>
      <c r="J39" s="12"/>
      <c r="K39" s="12"/>
    </row>
    <row r="40" spans="1:11" x14ac:dyDescent="0.25">
      <c r="A40" s="12"/>
      <c r="B40" s="12"/>
      <c r="C40" s="12"/>
      <c r="D40" s="12"/>
      <c r="E40" s="12"/>
      <c r="F40" s="13"/>
      <c r="G40" s="12"/>
      <c r="H40" s="12"/>
      <c r="I40" s="12"/>
      <c r="J40" s="12"/>
      <c r="K40" s="12"/>
    </row>
    <row r="41" spans="1:11" ht="17.25" x14ac:dyDescent="0.25">
      <c r="A41" s="113" t="s">
        <v>74</v>
      </c>
      <c r="B41" s="113"/>
      <c r="C41" s="113"/>
      <c r="D41" s="113"/>
      <c r="E41" s="113"/>
      <c r="F41" s="13"/>
      <c r="G41" s="113" t="s">
        <v>78</v>
      </c>
      <c r="H41" s="113"/>
      <c r="I41" s="113"/>
      <c r="J41" s="113"/>
      <c r="K41" s="113"/>
    </row>
    <row r="42" spans="1:11" x14ac:dyDescent="0.25">
      <c r="A42" s="12" t="s">
        <v>93</v>
      </c>
      <c r="B42" s="12">
        <f>'ВДИоР ПС Северная'!D78+'ВДИоР ПС Северная'!D84+'ВДИоР ПС Северная'!D86</f>
        <v>1.5</v>
      </c>
      <c r="C42" s="12"/>
      <c r="D42" s="12"/>
      <c r="E42" s="12"/>
      <c r="F42" s="13"/>
      <c r="G42" s="12" t="s">
        <v>93</v>
      </c>
      <c r="H42" s="12">
        <f>'ВДИоР ПС Северная'!D130+'ВДИоР ПС Северная'!D136+'ВДИоР ПС Северная'!D143+'ВДИоР ПС Северная'!D141</f>
        <v>1.7</v>
      </c>
      <c r="I42" s="12"/>
      <c r="J42" s="12"/>
      <c r="K42" s="12"/>
    </row>
    <row r="43" spans="1:11" x14ac:dyDescent="0.25">
      <c r="A43" s="12" t="s">
        <v>94</v>
      </c>
      <c r="B43" s="12">
        <f>'ВДИоР ПС Северная'!D88</f>
        <v>8.2799999999999994</v>
      </c>
      <c r="C43" s="12"/>
      <c r="D43" s="12"/>
      <c r="E43" s="12"/>
      <c r="F43" s="13"/>
      <c r="G43" s="12" t="s">
        <v>94</v>
      </c>
      <c r="H43" s="12">
        <f>'ВДИоР ПС Северная'!D145</f>
        <v>8.2799999999999994</v>
      </c>
      <c r="I43" s="12"/>
      <c r="J43" s="12"/>
      <c r="K43" s="12"/>
    </row>
    <row r="44" spans="1:11" x14ac:dyDescent="0.25">
      <c r="A44" s="12" t="s">
        <v>95</v>
      </c>
      <c r="B44" s="12">
        <f>'ВДИоР ПС Северная'!D90</f>
        <v>3.7</v>
      </c>
      <c r="C44" s="12"/>
      <c r="D44" s="12"/>
      <c r="E44" s="12"/>
      <c r="F44" s="13"/>
      <c r="G44" s="12" t="s">
        <v>95</v>
      </c>
      <c r="H44" s="12">
        <f>'ВДИоР ПС Северная'!D147</f>
        <v>3.7</v>
      </c>
      <c r="I44" s="12"/>
      <c r="J44" s="12"/>
      <c r="K44" s="12"/>
    </row>
    <row r="45" spans="1:11" x14ac:dyDescent="0.25">
      <c r="A45" s="17" t="s">
        <v>96</v>
      </c>
      <c r="B45" s="12">
        <f>2</f>
        <v>2</v>
      </c>
      <c r="C45" s="12"/>
      <c r="D45" s="12"/>
      <c r="E45" s="12"/>
      <c r="F45" s="13"/>
      <c r="G45" s="12" t="s">
        <v>96</v>
      </c>
      <c r="H45" s="12">
        <f>2</f>
        <v>2</v>
      </c>
      <c r="I45" s="12"/>
      <c r="J45" s="12"/>
      <c r="K45" s="12"/>
    </row>
    <row r="46" spans="1:11" x14ac:dyDescent="0.25">
      <c r="A46" s="12" t="s">
        <v>97</v>
      </c>
      <c r="B46" s="12">
        <f>'ВДИоР ПС Северная'!D89</f>
        <v>0.82799999999999996</v>
      </c>
      <c r="C46" s="12"/>
      <c r="D46" s="12"/>
      <c r="E46" s="12"/>
      <c r="F46" s="13"/>
      <c r="G46" s="12" t="s">
        <v>97</v>
      </c>
      <c r="H46" s="12">
        <f>'ВДИоР ПС Северная'!D146</f>
        <v>0.82799999999999996</v>
      </c>
      <c r="I46" s="12"/>
      <c r="J46" s="12"/>
      <c r="K46" s="12"/>
    </row>
    <row r="47" spans="1:11" ht="15.75" x14ac:dyDescent="0.25">
      <c r="A47" s="124" t="s">
        <v>76</v>
      </c>
      <c r="B47" s="124"/>
      <c r="C47" s="124"/>
      <c r="D47" s="12"/>
      <c r="E47" s="12"/>
      <c r="F47" s="13"/>
      <c r="G47" s="124" t="s">
        <v>79</v>
      </c>
      <c r="H47" s="124"/>
      <c r="I47" s="124"/>
      <c r="J47" s="12"/>
      <c r="K47" s="12"/>
    </row>
    <row r="48" spans="1:11" x14ac:dyDescent="0.25">
      <c r="A48" s="12" t="s">
        <v>98</v>
      </c>
      <c r="B48" s="12">
        <f>'ВДИоР ПС Северная'!D93</f>
        <v>0.25</v>
      </c>
      <c r="C48" s="12"/>
      <c r="D48" s="12"/>
      <c r="E48" s="12"/>
      <c r="F48" s="13"/>
      <c r="G48" s="12" t="s">
        <v>98</v>
      </c>
      <c r="H48" s="12">
        <f>'ВДИоР ПС Северная'!D150</f>
        <v>0.25</v>
      </c>
      <c r="I48" s="12"/>
      <c r="J48" s="12"/>
      <c r="K48" s="12"/>
    </row>
    <row r="49" spans="1:11" x14ac:dyDescent="0.25">
      <c r="A49" s="12" t="s">
        <v>99</v>
      </c>
      <c r="B49" s="12">
        <f>'ВДИоР ПС Северная'!D94</f>
        <v>0.33</v>
      </c>
      <c r="C49" s="12"/>
      <c r="D49" s="12"/>
      <c r="E49" s="12"/>
      <c r="F49" s="13"/>
      <c r="G49" s="12" t="s">
        <v>99</v>
      </c>
      <c r="H49" s="12">
        <f>'ВДИоР ПС Северная'!D151</f>
        <v>0.33</v>
      </c>
      <c r="I49" s="12"/>
      <c r="J49" s="12"/>
      <c r="K49" s="12"/>
    </row>
    <row r="50" spans="1:11" x14ac:dyDescent="0.25">
      <c r="A50" s="12" t="s">
        <v>100</v>
      </c>
      <c r="B50" s="12">
        <f>'ВДИоР ПС Северная'!D95</f>
        <v>0.13</v>
      </c>
      <c r="C50" s="12"/>
      <c r="D50" s="12"/>
      <c r="E50" s="12"/>
      <c r="F50" s="13"/>
      <c r="G50" s="12" t="s">
        <v>100</v>
      </c>
      <c r="H50" s="12">
        <f>'ВДИоР ПС Северная'!D152</f>
        <v>0.13</v>
      </c>
      <c r="I50" s="12"/>
      <c r="J50" s="12"/>
      <c r="K50" s="12"/>
    </row>
    <row r="51" spans="1:11" x14ac:dyDescent="0.25">
      <c r="A51" s="12" t="s">
        <v>101</v>
      </c>
      <c r="B51" s="12">
        <f>'ВДИоР ПС Северная'!D97</f>
        <v>2</v>
      </c>
      <c r="C51" s="12"/>
      <c r="D51" s="12"/>
      <c r="E51" s="12"/>
      <c r="F51" s="13"/>
      <c r="G51" s="12" t="s">
        <v>101</v>
      </c>
      <c r="H51" s="12">
        <f>'ВДИоР ПС Северная'!D154</f>
        <v>2</v>
      </c>
      <c r="I51" s="12"/>
      <c r="J51" s="12"/>
      <c r="K51" s="12"/>
    </row>
    <row r="52" spans="1:11" x14ac:dyDescent="0.25">
      <c r="A52" s="12" t="s">
        <v>102</v>
      </c>
      <c r="B52" s="12">
        <f>'ВДИоР ПС Северная'!D98</f>
        <v>2</v>
      </c>
      <c r="C52" s="12"/>
      <c r="D52" s="12"/>
      <c r="E52" s="12"/>
      <c r="F52" s="13"/>
      <c r="G52" s="12" t="s">
        <v>102</v>
      </c>
      <c r="H52" s="12">
        <f>'ВДИоР ПС Северная'!D155</f>
        <v>2</v>
      </c>
      <c r="I52" s="12"/>
      <c r="J52" s="12"/>
      <c r="K52" s="12"/>
    </row>
    <row r="53" spans="1:11" ht="15.75" x14ac:dyDescent="0.25">
      <c r="A53" s="124" t="s">
        <v>77</v>
      </c>
      <c r="B53" s="124"/>
      <c r="C53" s="124"/>
      <c r="D53" s="12"/>
      <c r="E53" s="12"/>
      <c r="F53" s="13"/>
      <c r="G53" s="124" t="s">
        <v>80</v>
      </c>
      <c r="H53" s="124"/>
      <c r="I53" s="124"/>
      <c r="J53" s="12"/>
      <c r="K53" s="12"/>
    </row>
    <row r="54" spans="1:11" x14ac:dyDescent="0.25">
      <c r="A54" s="12" t="s">
        <v>103</v>
      </c>
      <c r="B54" s="12">
        <f>'ВДИоР ПС Северная'!D100</f>
        <v>0.17649999999999999</v>
      </c>
      <c r="C54" s="12"/>
      <c r="D54" s="12"/>
      <c r="E54" s="12"/>
      <c r="F54" s="13"/>
      <c r="G54" s="12" t="s">
        <v>103</v>
      </c>
      <c r="H54" s="12">
        <f>'ВДИоР ПС Северная'!D157</f>
        <v>0.17649999999999999</v>
      </c>
      <c r="I54" s="12"/>
      <c r="J54" s="12"/>
      <c r="K54" s="12"/>
    </row>
    <row r="55" spans="1:11" x14ac:dyDescent="0.25">
      <c r="A55" s="12" t="s">
        <v>104</v>
      </c>
      <c r="B55" s="12">
        <f>'ВДИоР ПС Северная'!D101</f>
        <v>1.55E-2</v>
      </c>
      <c r="C55" s="12"/>
      <c r="D55" s="12"/>
      <c r="E55" s="12"/>
      <c r="F55" s="13"/>
      <c r="G55" s="12" t="s">
        <v>104</v>
      </c>
      <c r="H55" s="12">
        <f>'ВДИоР ПС Северная'!D158</f>
        <v>1.55E-2</v>
      </c>
      <c r="I55" s="12"/>
      <c r="J55" s="12"/>
      <c r="K55" s="12"/>
    </row>
    <row r="56" spans="1:11" x14ac:dyDescent="0.25">
      <c r="A56" s="12" t="s">
        <v>105</v>
      </c>
      <c r="B56" s="12">
        <f>'ВДИоР ПС Северная'!D102</f>
        <v>8.0000000000000002E-3</v>
      </c>
      <c r="C56" s="12"/>
      <c r="D56" s="12"/>
      <c r="E56" s="12"/>
      <c r="F56" s="13"/>
      <c r="G56" s="12" t="s">
        <v>105</v>
      </c>
      <c r="H56" s="12">
        <f>'ВДИоР ПС Северная'!D159</f>
        <v>8.0000000000000002E-3</v>
      </c>
      <c r="I56" s="12"/>
      <c r="J56" s="12"/>
      <c r="K56" s="12"/>
    </row>
    <row r="57" spans="1:11" x14ac:dyDescent="0.25">
      <c r="A57" s="12" t="s">
        <v>101</v>
      </c>
      <c r="B57" s="12">
        <f>'ВДИоР ПС Северная'!D104</f>
        <v>1.8</v>
      </c>
      <c r="C57" s="12"/>
      <c r="D57" s="12"/>
      <c r="E57" s="12"/>
      <c r="F57" s="13"/>
      <c r="G57" s="12" t="s">
        <v>101</v>
      </c>
      <c r="H57" s="12">
        <f>'ВДИоР ПС Северная'!D161</f>
        <v>1.8</v>
      </c>
      <c r="I57" s="12"/>
      <c r="J57" s="12"/>
      <c r="K57" s="12"/>
    </row>
    <row r="58" spans="1:11" x14ac:dyDescent="0.25">
      <c r="A58" s="12" t="s">
        <v>102</v>
      </c>
      <c r="B58" s="12">
        <f>'ВДИоР ПС Северная'!D105</f>
        <v>1.8</v>
      </c>
      <c r="C58" s="12"/>
      <c r="D58" s="12"/>
      <c r="E58" s="12"/>
      <c r="F58" s="13"/>
      <c r="G58" s="12" t="s">
        <v>102</v>
      </c>
      <c r="H58" s="12">
        <f>'ВДИоР ПС Северная'!D162</f>
        <v>1.8</v>
      </c>
      <c r="I58" s="12"/>
      <c r="J58" s="12"/>
      <c r="K58" s="12"/>
    </row>
    <row r="59" spans="1:11" x14ac:dyDescent="0.25">
      <c r="A59" s="110" t="s">
        <v>210</v>
      </c>
      <c r="B59" s="110"/>
      <c r="C59" s="110"/>
      <c r="D59" s="12"/>
      <c r="E59" s="12"/>
      <c r="F59" s="44"/>
      <c r="G59" s="111" t="s">
        <v>210</v>
      </c>
      <c r="H59" s="111"/>
      <c r="I59" s="111"/>
      <c r="J59" s="5"/>
      <c r="K59" s="5"/>
    </row>
    <row r="60" spans="1:11" x14ac:dyDescent="0.25">
      <c r="A60" s="12" t="s">
        <v>103</v>
      </c>
      <c r="B60" s="17">
        <f>'ВДИоР ПС Северная'!D107</f>
        <v>7.2999999999999995E-2</v>
      </c>
      <c r="C60" s="12"/>
      <c r="D60" s="12"/>
      <c r="E60" s="12"/>
      <c r="F60" s="44"/>
      <c r="G60" s="12" t="s">
        <v>103</v>
      </c>
      <c r="H60" s="17">
        <f>'ВДИоР ПС Северная'!D164</f>
        <v>7.2999999999999995E-2</v>
      </c>
      <c r="I60" s="12"/>
      <c r="J60" s="12"/>
      <c r="K60" s="12"/>
    </row>
    <row r="61" spans="1:11" x14ac:dyDescent="0.25">
      <c r="A61" s="12" t="s">
        <v>104</v>
      </c>
      <c r="B61" s="17">
        <f>'ВДИоР ПС Северная'!D108</f>
        <v>4.2999999999999997E-2</v>
      </c>
      <c r="C61" s="12"/>
      <c r="D61" s="12"/>
      <c r="E61" s="12"/>
      <c r="F61" s="44"/>
      <c r="G61" s="12" t="s">
        <v>104</v>
      </c>
      <c r="H61" s="17">
        <f>'ВДИоР ПС Северная'!D165</f>
        <v>4.2999999999999997E-2</v>
      </c>
      <c r="I61" s="12"/>
      <c r="J61" s="12"/>
      <c r="K61" s="12"/>
    </row>
    <row r="62" spans="1:11" x14ac:dyDescent="0.25">
      <c r="A62" s="12" t="s">
        <v>105</v>
      </c>
      <c r="B62" s="17">
        <f>'ВДИоР ПС Северная'!D109</f>
        <v>6.4000000000000003E-3</v>
      </c>
      <c r="C62" s="12"/>
      <c r="D62" s="12"/>
      <c r="E62" s="12"/>
      <c r="F62" s="44"/>
      <c r="G62" s="12" t="s">
        <v>105</v>
      </c>
      <c r="H62" s="17">
        <f>'ВДИоР ПС Северная'!D166</f>
        <v>6.4000000000000003E-3</v>
      </c>
      <c r="I62" s="12"/>
      <c r="J62" s="12"/>
      <c r="K62" s="12"/>
    </row>
    <row r="63" spans="1:11" x14ac:dyDescent="0.25">
      <c r="A63" s="12" t="s">
        <v>101</v>
      </c>
      <c r="B63" s="17">
        <f>'ВДИоР ПС Северная'!D110</f>
        <v>1.8</v>
      </c>
      <c r="C63" s="12"/>
      <c r="D63" s="12"/>
      <c r="E63" s="12"/>
      <c r="F63" s="44"/>
      <c r="G63" s="12" t="s">
        <v>101</v>
      </c>
      <c r="H63" s="17">
        <f>'ВДИоР ПС Северная'!D168</f>
        <v>1.8</v>
      </c>
      <c r="I63" s="12"/>
      <c r="J63" s="12"/>
      <c r="K63" s="12"/>
    </row>
    <row r="64" spans="1:11" x14ac:dyDescent="0.25">
      <c r="A64" s="12" t="s">
        <v>102</v>
      </c>
      <c r="B64" s="17">
        <f>'ВДИоР ПС Северная'!D112</f>
        <v>1.8</v>
      </c>
      <c r="C64" s="12"/>
      <c r="D64" s="12"/>
      <c r="E64" s="12"/>
      <c r="F64" s="14"/>
      <c r="G64" s="12" t="s">
        <v>102</v>
      </c>
      <c r="H64" s="17">
        <f>'ВДИоР ПС Северная'!D169</f>
        <v>1.8</v>
      </c>
      <c r="I64" s="12"/>
      <c r="J64" s="12"/>
      <c r="K64" s="12"/>
    </row>
    <row r="65" spans="1:11" ht="17.25" x14ac:dyDescent="0.25">
      <c r="A65" s="123" t="s">
        <v>81</v>
      </c>
      <c r="B65" s="123"/>
      <c r="C65" s="123"/>
      <c r="D65" s="123"/>
      <c r="E65" s="123"/>
      <c r="F65" s="14"/>
      <c r="G65" s="113" t="s">
        <v>83</v>
      </c>
      <c r="H65" s="113"/>
      <c r="I65" s="113"/>
      <c r="J65" s="113"/>
      <c r="K65" s="113"/>
    </row>
    <row r="66" spans="1:11" x14ac:dyDescent="0.25">
      <c r="A66" s="12" t="s">
        <v>93</v>
      </c>
      <c r="B66" s="12" t="e">
        <f>'ВДИоР ПС Северная'!#REF!+'ВДИоР ПС Северная'!#REF!+'ВДИоР ПС Северная'!#REF!</f>
        <v>#REF!</v>
      </c>
      <c r="C66" s="12" t="s">
        <v>109</v>
      </c>
      <c r="D66" s="12"/>
      <c r="E66" s="12"/>
      <c r="F66" s="14"/>
      <c r="G66" s="12" t="s">
        <v>93</v>
      </c>
      <c r="H66" s="12" t="e">
        <f>'ВДИоР ПС Северная'!#REF!+'ВДИоР ПС Северная'!#REF!+'ВДИоР ПС Северная'!#REF!</f>
        <v>#REF!</v>
      </c>
      <c r="I66" s="12"/>
      <c r="J66" s="12"/>
      <c r="K66" s="12"/>
    </row>
    <row r="67" spans="1:11" x14ac:dyDescent="0.25">
      <c r="A67" s="12" t="s">
        <v>94</v>
      </c>
      <c r="B67" s="12" t="e">
        <f>'ВДИоР ПС Северная'!#REF!</f>
        <v>#REF!</v>
      </c>
      <c r="C67" s="12"/>
      <c r="D67" s="12"/>
      <c r="E67" s="12"/>
      <c r="F67" s="14"/>
      <c r="G67" s="12" t="s">
        <v>94</v>
      </c>
      <c r="H67" s="12" t="e">
        <f>'ВДИоР ПС Северная'!#REF!</f>
        <v>#REF!</v>
      </c>
      <c r="I67" s="12"/>
      <c r="J67" s="12"/>
      <c r="K67" s="12"/>
    </row>
    <row r="68" spans="1:11" x14ac:dyDescent="0.25">
      <c r="A68" s="12" t="s">
        <v>110</v>
      </c>
      <c r="B68" s="12" t="e">
        <f>'ВДИоР ПС Северная'!#REF!</f>
        <v>#REF!</v>
      </c>
      <c r="C68" s="12"/>
      <c r="D68" s="12"/>
      <c r="E68" s="12"/>
      <c r="F68" s="14"/>
      <c r="G68" s="12" t="s">
        <v>110</v>
      </c>
      <c r="H68" s="12" t="e">
        <f>'ВДИоР ПС Северная'!#REF!</f>
        <v>#REF!</v>
      </c>
      <c r="I68" s="12"/>
      <c r="J68" s="12"/>
      <c r="K68" s="12"/>
    </row>
    <row r="69" spans="1:11" x14ac:dyDescent="0.25">
      <c r="A69" s="12" t="s">
        <v>95</v>
      </c>
      <c r="B69" s="12" t="e">
        <f>'ВДИоР ПС Северная'!#REF!</f>
        <v>#REF!</v>
      </c>
      <c r="C69" s="12"/>
      <c r="D69" s="12"/>
      <c r="E69" s="12"/>
      <c r="F69" s="14"/>
      <c r="G69" s="12" t="s">
        <v>95</v>
      </c>
      <c r="H69" s="12" t="e">
        <f>'ВДИоР ПС Северная'!#REF!</f>
        <v>#REF!</v>
      </c>
      <c r="I69" s="12"/>
      <c r="J69" s="12"/>
      <c r="K69" s="12"/>
    </row>
    <row r="70" spans="1:11" x14ac:dyDescent="0.25">
      <c r="A70" s="12" t="s">
        <v>96</v>
      </c>
      <c r="B70" s="12">
        <f>2</f>
        <v>2</v>
      </c>
      <c r="C70" s="12"/>
      <c r="D70" s="12"/>
      <c r="E70" s="12"/>
      <c r="F70" s="14"/>
      <c r="G70" s="12" t="s">
        <v>96</v>
      </c>
      <c r="H70" s="12">
        <f>2</f>
        <v>2</v>
      </c>
      <c r="I70" s="12"/>
      <c r="J70" s="12"/>
      <c r="K70" s="12"/>
    </row>
    <row r="71" spans="1:11" ht="15.75" customHeight="1" x14ac:dyDescent="0.25">
      <c r="A71" s="112" t="s">
        <v>82</v>
      </c>
      <c r="B71" s="112"/>
      <c r="C71" s="112"/>
      <c r="D71" s="112"/>
      <c r="E71" s="112"/>
      <c r="F71" s="14"/>
      <c r="G71" s="112" t="s">
        <v>84</v>
      </c>
      <c r="H71" s="112"/>
      <c r="I71" s="112"/>
      <c r="J71" s="112"/>
      <c r="K71" s="112"/>
    </row>
    <row r="72" spans="1:11" x14ac:dyDescent="0.25">
      <c r="A72" s="12" t="s">
        <v>103</v>
      </c>
      <c r="B72" s="12" t="e">
        <f>'ВДИоР ПС Северная'!#REF!</f>
        <v>#REF!</v>
      </c>
      <c r="C72" s="12"/>
      <c r="D72" s="12"/>
      <c r="E72" s="12"/>
      <c r="F72" s="14"/>
      <c r="G72" s="12" t="s">
        <v>103</v>
      </c>
      <c r="H72" s="12" t="e">
        <f>'ВДИоР ПС Северная'!#REF!</f>
        <v>#REF!</v>
      </c>
      <c r="I72" s="12"/>
      <c r="J72" s="12"/>
      <c r="K72" s="12"/>
    </row>
    <row r="73" spans="1:11" x14ac:dyDescent="0.25">
      <c r="A73" s="12" t="s">
        <v>104</v>
      </c>
      <c r="B73" s="12" t="e">
        <f>'ВДИоР ПС Северная'!#REF!</f>
        <v>#REF!</v>
      </c>
      <c r="C73" s="12"/>
      <c r="D73" s="12"/>
      <c r="E73" s="12"/>
      <c r="F73" s="14"/>
      <c r="G73" s="12" t="s">
        <v>104</v>
      </c>
      <c r="H73" s="12" t="e">
        <f>'ВДИоР ПС Северная'!#REF!</f>
        <v>#REF!</v>
      </c>
      <c r="I73" s="12"/>
      <c r="J73" s="12"/>
      <c r="K73" s="12"/>
    </row>
    <row r="74" spans="1:11" x14ac:dyDescent="0.25">
      <c r="A74" s="12" t="s">
        <v>105</v>
      </c>
      <c r="B74" s="12" t="e">
        <f>'ВДИоР ПС Северная'!#REF!</f>
        <v>#REF!</v>
      </c>
      <c r="C74" s="12"/>
      <c r="D74" s="12"/>
      <c r="E74" s="12"/>
      <c r="F74" s="14"/>
      <c r="G74" s="12" t="s">
        <v>105</v>
      </c>
      <c r="H74" s="12" t="e">
        <f>'ВДИоР ПС Северная'!#REF!</f>
        <v>#REF!</v>
      </c>
      <c r="I74" s="12"/>
      <c r="J74" s="12"/>
      <c r="K74" s="12"/>
    </row>
    <row r="75" spans="1:11" x14ac:dyDescent="0.25">
      <c r="A75" s="12" t="s">
        <v>101</v>
      </c>
      <c r="B75" s="12" t="e">
        <f>'ВДИоР ПС Северная'!#REF!</f>
        <v>#REF!</v>
      </c>
      <c r="C75" s="12"/>
      <c r="D75" s="12"/>
      <c r="E75" s="12"/>
      <c r="F75" s="14"/>
      <c r="G75" s="12" t="s">
        <v>101</v>
      </c>
      <c r="H75" s="12" t="e">
        <f>'ВДИоР ПС Северная'!#REF!</f>
        <v>#REF!</v>
      </c>
      <c r="I75" s="12"/>
      <c r="J75" s="12"/>
      <c r="K75" s="12"/>
    </row>
    <row r="76" spans="1:11" x14ac:dyDescent="0.25">
      <c r="A76" s="12" t="s">
        <v>102</v>
      </c>
      <c r="B76" s="12" t="e">
        <f>'ВДИоР ПС Северная'!#REF!</f>
        <v>#REF!</v>
      </c>
      <c r="C76" s="12"/>
      <c r="D76" s="12"/>
      <c r="E76" s="12"/>
      <c r="F76" s="14"/>
      <c r="G76" s="12" t="s">
        <v>102</v>
      </c>
      <c r="H76" s="12" t="e">
        <f>'ВДИоР ПС Северная'!#REF!</f>
        <v>#REF!</v>
      </c>
      <c r="I76" s="12"/>
      <c r="J76" s="12"/>
      <c r="K76" s="12"/>
    </row>
    <row r="77" spans="1:11" ht="15.75" thickBot="1" x14ac:dyDescent="0.3">
      <c r="F77" s="14"/>
    </row>
    <row r="78" spans="1:11" ht="17.25" x14ac:dyDescent="0.25">
      <c r="A78" s="106" t="s">
        <v>44</v>
      </c>
      <c r="B78" s="107"/>
      <c r="C78" s="108"/>
      <c r="D78" s="108"/>
      <c r="E78" s="109"/>
      <c r="F78" s="14"/>
      <c r="G78" s="97" t="s">
        <v>142</v>
      </c>
      <c r="H78" s="98"/>
      <c r="I78" s="98"/>
      <c r="J78" s="98"/>
      <c r="K78" s="99"/>
    </row>
    <row r="79" spans="1:11" x14ac:dyDescent="0.25">
      <c r="F79" s="14"/>
      <c r="G79" s="12" t="s">
        <v>93</v>
      </c>
      <c r="H79" s="46">
        <f>'ВДИоР ПС Северная'!D222+'ВДИоР ПС Северная'!D230</f>
        <v>10.82</v>
      </c>
      <c r="I79" s="12"/>
      <c r="J79" s="12"/>
      <c r="K79" s="12"/>
    </row>
    <row r="80" spans="1:11" x14ac:dyDescent="0.25">
      <c r="A80" s="20" t="s">
        <v>93</v>
      </c>
      <c r="B80">
        <f>'ВДИоР ПС Северная'!D198+'ВДИоР ПС Северная'!D204</f>
        <v>6.8</v>
      </c>
      <c r="F80" s="14"/>
      <c r="G80" s="12" t="s">
        <v>94</v>
      </c>
      <c r="H80" s="46">
        <f>'ВДИоР ПС Северная'!D224+'ВДИоР ПС Северная'!D232</f>
        <v>176</v>
      </c>
      <c r="I80" s="12"/>
      <c r="J80" s="12"/>
      <c r="K80" s="12"/>
    </row>
    <row r="81" spans="1:13" x14ac:dyDescent="0.25">
      <c r="A81" s="20" t="s">
        <v>111</v>
      </c>
      <c r="B81">
        <f>0.287</f>
        <v>0.28699999999999998</v>
      </c>
      <c r="F81" s="14"/>
      <c r="G81" s="12" t="s">
        <v>97</v>
      </c>
      <c r="H81" s="46">
        <f>'ВДИоР ПС Северная'!D225+'ВДИоР ПС Северная'!D233</f>
        <v>18.600000000000001</v>
      </c>
      <c r="I81" s="12"/>
      <c r="J81" s="12"/>
      <c r="K81" s="12"/>
    </row>
    <row r="82" spans="1:13" x14ac:dyDescent="0.25">
      <c r="A82" s="20" t="s">
        <v>112</v>
      </c>
      <c r="B82">
        <f>11</f>
        <v>11</v>
      </c>
      <c r="F82" s="14"/>
      <c r="G82" s="12" t="s">
        <v>215</v>
      </c>
      <c r="H82" s="17">
        <f>'ВДИоР ПС Северная'!D226</f>
        <v>23</v>
      </c>
      <c r="I82" s="12"/>
      <c r="J82" s="12"/>
      <c r="K82" s="12"/>
    </row>
    <row r="83" spans="1:13" x14ac:dyDescent="0.25">
      <c r="A83" s="17" t="s">
        <v>113</v>
      </c>
      <c r="B83">
        <f>0.06</f>
        <v>0.06</v>
      </c>
      <c r="F83" s="14"/>
      <c r="G83" s="12" t="s">
        <v>216</v>
      </c>
      <c r="H83" s="17">
        <f>'ВДИоР ПС Северная'!D227+'ВДИоР ПС Северная'!D234</f>
        <v>52</v>
      </c>
      <c r="I83" s="12"/>
      <c r="J83" s="12"/>
      <c r="K83" s="12"/>
    </row>
    <row r="84" spans="1:13" x14ac:dyDescent="0.25">
      <c r="A84" s="21" t="s">
        <v>94</v>
      </c>
      <c r="B84" t="e">
        <f>'ВДИоР ПС Северная'!#REF!</f>
        <v>#REF!</v>
      </c>
      <c r="F84" s="14"/>
      <c r="G84" s="12" t="s">
        <v>217</v>
      </c>
      <c r="H84" s="17">
        <f>46+23</f>
        <v>69</v>
      </c>
      <c r="I84" s="12"/>
      <c r="J84" s="12"/>
      <c r="K84" s="12"/>
    </row>
    <row r="85" spans="1:13" x14ac:dyDescent="0.25">
      <c r="A85" s="21" t="s">
        <v>114</v>
      </c>
      <c r="B85">
        <f>'ВДИоР ПС Северная'!D206</f>
        <v>20</v>
      </c>
      <c r="F85" s="14"/>
      <c r="G85" s="12" t="s">
        <v>219</v>
      </c>
      <c r="H85" s="17">
        <v>400</v>
      </c>
      <c r="I85" s="12"/>
      <c r="J85" s="12">
        <v>200</v>
      </c>
      <c r="K85" s="12"/>
      <c r="L85">
        <f>H85+H86+H88+H88+H87</f>
        <v>2950</v>
      </c>
      <c r="M85">
        <f>J85+J86+J87+J88</f>
        <v>1225</v>
      </c>
    </row>
    <row r="86" spans="1:13" x14ac:dyDescent="0.25">
      <c r="A86" s="21" t="s">
        <v>133</v>
      </c>
      <c r="B86">
        <v>20</v>
      </c>
      <c r="F86" s="14"/>
      <c r="G86" s="12" t="s">
        <v>220</v>
      </c>
      <c r="H86" s="17">
        <v>1050</v>
      </c>
      <c r="I86" s="12"/>
      <c r="J86" s="12">
        <v>525</v>
      </c>
      <c r="K86" s="12"/>
    </row>
    <row r="87" spans="1:13" x14ac:dyDescent="0.25">
      <c r="A87" s="21"/>
      <c r="F87" s="14"/>
      <c r="G87" s="12" t="s">
        <v>234</v>
      </c>
      <c r="H87" s="17">
        <v>500</v>
      </c>
      <c r="I87" s="12"/>
      <c r="J87" s="12">
        <v>250</v>
      </c>
      <c r="K87" s="12"/>
      <c r="M87">
        <f>M85+L89</f>
        <v>2925</v>
      </c>
    </row>
    <row r="88" spans="1:13" x14ac:dyDescent="0.25">
      <c r="F88" s="14"/>
      <c r="G88" s="12" t="s">
        <v>266</v>
      </c>
      <c r="H88" s="17">
        <v>500</v>
      </c>
      <c r="I88" s="12"/>
      <c r="J88" s="12">
        <v>250</v>
      </c>
      <c r="K88" s="12"/>
    </row>
    <row r="89" spans="1:13" x14ac:dyDescent="0.25">
      <c r="F89" s="14"/>
      <c r="G89" s="12" t="s">
        <v>229</v>
      </c>
      <c r="H89" s="17">
        <v>400</v>
      </c>
      <c r="I89" s="12" t="s">
        <v>231</v>
      </c>
      <c r="J89" s="12"/>
      <c r="K89" s="12"/>
      <c r="L89">
        <f>4500-H89-H90-H91-1650</f>
        <v>1700</v>
      </c>
    </row>
    <row r="90" spans="1:13" x14ac:dyDescent="0.25">
      <c r="F90" s="14"/>
      <c r="G90" s="12" t="s">
        <v>230</v>
      </c>
      <c r="H90" s="17">
        <v>400</v>
      </c>
      <c r="I90" s="12" t="s">
        <v>232</v>
      </c>
      <c r="J90" s="12"/>
      <c r="K90" s="12"/>
    </row>
    <row r="91" spans="1:13" x14ac:dyDescent="0.25">
      <c r="F91" s="14"/>
      <c r="G91" s="12" t="s">
        <v>229</v>
      </c>
      <c r="H91" s="17">
        <v>350</v>
      </c>
      <c r="I91" s="12" t="s">
        <v>233</v>
      </c>
      <c r="J91" s="12"/>
      <c r="K91" s="12"/>
    </row>
    <row r="92" spans="1:13" x14ac:dyDescent="0.25">
      <c r="F92" s="14"/>
      <c r="G92" s="45" t="s">
        <v>221</v>
      </c>
      <c r="H92" s="17">
        <f>350+250+150</f>
        <v>750</v>
      </c>
      <c r="I92" s="12"/>
      <c r="J92" s="12"/>
      <c r="K92" s="12"/>
      <c r="L92">
        <f>H92+H93+H94</f>
        <v>1250</v>
      </c>
    </row>
    <row r="93" spans="1:13" x14ac:dyDescent="0.25">
      <c r="F93" s="14"/>
      <c r="G93" s="45" t="s">
        <v>222</v>
      </c>
      <c r="H93" s="17">
        <f>200</f>
        <v>200</v>
      </c>
      <c r="I93" s="12"/>
      <c r="J93" s="12"/>
      <c r="K93" s="12"/>
    </row>
    <row r="94" spans="1:13" x14ac:dyDescent="0.25">
      <c r="F94" s="14"/>
      <c r="G94" s="45" t="s">
        <v>235</v>
      </c>
      <c r="H94" s="17">
        <v>300</v>
      </c>
      <c r="I94" s="12"/>
      <c r="J94" s="12"/>
      <c r="K94" s="12"/>
    </row>
    <row r="95" spans="1:13" x14ac:dyDescent="0.25">
      <c r="F95" s="14"/>
      <c r="G95" s="45" t="s">
        <v>223</v>
      </c>
      <c r="H95" s="17">
        <v>100</v>
      </c>
      <c r="I95" s="12"/>
      <c r="J95" s="12"/>
      <c r="K95" s="12"/>
    </row>
    <row r="96" spans="1:13" x14ac:dyDescent="0.25">
      <c r="F96" s="14"/>
      <c r="G96" s="45" t="s">
        <v>224</v>
      </c>
      <c r="H96" s="17">
        <v>30</v>
      </c>
      <c r="I96" s="12"/>
      <c r="J96" s="12"/>
      <c r="K96" s="12"/>
    </row>
    <row r="97" spans="6:11" x14ac:dyDescent="0.25">
      <c r="F97" s="14"/>
      <c r="G97" s="45" t="s">
        <v>225</v>
      </c>
      <c r="H97" s="17">
        <v>40</v>
      </c>
      <c r="I97" s="12"/>
      <c r="J97" s="12"/>
      <c r="K97" s="12"/>
    </row>
    <row r="98" spans="6:11" x14ac:dyDescent="0.25">
      <c r="F98" s="14"/>
      <c r="G98" s="45" t="s">
        <v>226</v>
      </c>
      <c r="H98" s="17">
        <v>20</v>
      </c>
      <c r="I98" s="12"/>
      <c r="J98" s="12"/>
      <c r="K98" s="12"/>
    </row>
    <row r="99" spans="6:11" x14ac:dyDescent="0.25">
      <c r="F99" s="14"/>
      <c r="G99" s="45" t="s">
        <v>227</v>
      </c>
      <c r="H99" s="17">
        <f>52+10+18+8+47+1</f>
        <v>136</v>
      </c>
      <c r="I99" s="12"/>
      <c r="J99" s="12"/>
      <c r="K99" s="12"/>
    </row>
    <row r="100" spans="6:11" x14ac:dyDescent="0.25">
      <c r="F100" s="14"/>
    </row>
    <row r="101" spans="6:11" x14ac:dyDescent="0.25">
      <c r="F101" s="14"/>
      <c r="G101" s="97" t="s">
        <v>155</v>
      </c>
      <c r="H101" s="98"/>
      <c r="I101" s="98"/>
      <c r="J101" s="98"/>
      <c r="K101" s="98"/>
    </row>
    <row r="102" spans="6:11" x14ac:dyDescent="0.25">
      <c r="F102" s="14"/>
      <c r="G102" t="s">
        <v>252</v>
      </c>
      <c r="H102">
        <f>'ВДИоР ПС Северная'!D257+'ВДИоР ПС Северная'!D258</f>
        <v>5</v>
      </c>
    </row>
    <row r="103" spans="6:11" x14ac:dyDescent="0.25">
      <c r="F103" s="14"/>
      <c r="G103" t="s">
        <v>253</v>
      </c>
      <c r="H103">
        <f>'ВДИоР ПС Северная'!D262</f>
        <v>2</v>
      </c>
    </row>
    <row r="104" spans="6:11" x14ac:dyDescent="0.25">
      <c r="F104" s="14"/>
      <c r="G104" t="s">
        <v>254</v>
      </c>
      <c r="H104">
        <f>'ВДИоР ПС Северная'!D265</f>
        <v>6.25</v>
      </c>
    </row>
    <row r="105" spans="6:11" x14ac:dyDescent="0.25">
      <c r="F105" s="14"/>
    </row>
    <row r="106" spans="6:11" x14ac:dyDescent="0.25">
      <c r="F106" s="14"/>
    </row>
    <row r="107" spans="6:11" x14ac:dyDescent="0.25">
      <c r="F107" s="14"/>
    </row>
    <row r="108" spans="6:11" x14ac:dyDescent="0.25">
      <c r="F108" s="14"/>
    </row>
    <row r="109" spans="6:11" x14ac:dyDescent="0.25">
      <c r="F109" s="14"/>
    </row>
    <row r="110" spans="6:11" x14ac:dyDescent="0.25">
      <c r="F110" s="14"/>
    </row>
    <row r="111" spans="6:11" x14ac:dyDescent="0.25">
      <c r="F111" s="14"/>
    </row>
    <row r="112" spans="6:11" x14ac:dyDescent="0.25">
      <c r="F112" s="14"/>
    </row>
    <row r="113" spans="6:6" x14ac:dyDescent="0.25">
      <c r="F113" s="14"/>
    </row>
    <row r="114" spans="6:6" x14ac:dyDescent="0.25">
      <c r="F114" s="14"/>
    </row>
    <row r="115" spans="6:6" x14ac:dyDescent="0.25">
      <c r="F115" s="14"/>
    </row>
    <row r="116" spans="6:6" x14ac:dyDescent="0.25">
      <c r="F116" s="14"/>
    </row>
    <row r="117" spans="6:6" x14ac:dyDescent="0.25">
      <c r="F117" s="14"/>
    </row>
    <row r="118" spans="6:6" x14ac:dyDescent="0.25">
      <c r="F118" s="14"/>
    </row>
    <row r="119" spans="6:6" x14ac:dyDescent="0.25">
      <c r="F119" s="14"/>
    </row>
    <row r="120" spans="6:6" x14ac:dyDescent="0.25">
      <c r="F120" s="14"/>
    </row>
    <row r="121" spans="6:6" x14ac:dyDescent="0.25">
      <c r="F121" s="14"/>
    </row>
    <row r="122" spans="6:6" x14ac:dyDescent="0.25">
      <c r="F122" s="14"/>
    </row>
    <row r="123" spans="6:6" x14ac:dyDescent="0.25">
      <c r="F123" s="14"/>
    </row>
    <row r="124" spans="6:6" x14ac:dyDescent="0.25">
      <c r="F124" s="14"/>
    </row>
    <row r="125" spans="6:6" x14ac:dyDescent="0.25">
      <c r="F125" s="14"/>
    </row>
    <row r="126" spans="6:6" x14ac:dyDescent="0.25">
      <c r="F126" s="14"/>
    </row>
    <row r="127" spans="6:6" x14ac:dyDescent="0.25">
      <c r="F127" s="14"/>
    </row>
    <row r="128" spans="6:6" x14ac:dyDescent="0.25">
      <c r="F128" s="14"/>
    </row>
    <row r="129" spans="6:6" x14ac:dyDescent="0.25">
      <c r="F129" s="14"/>
    </row>
    <row r="130" spans="6:6" x14ac:dyDescent="0.25">
      <c r="F130" s="14"/>
    </row>
    <row r="131" spans="6:6" x14ac:dyDescent="0.25">
      <c r="F131" s="14"/>
    </row>
    <row r="132" spans="6:6" x14ac:dyDescent="0.25">
      <c r="F132" s="14"/>
    </row>
    <row r="133" spans="6:6" x14ac:dyDescent="0.25">
      <c r="F133" s="14"/>
    </row>
    <row r="134" spans="6:6" x14ac:dyDescent="0.25">
      <c r="F134" s="14"/>
    </row>
    <row r="135" spans="6:6" x14ac:dyDescent="0.25">
      <c r="F135" s="14"/>
    </row>
    <row r="136" spans="6:6" x14ac:dyDescent="0.25">
      <c r="F136" s="14"/>
    </row>
    <row r="137" spans="6:6" x14ac:dyDescent="0.25">
      <c r="F137" s="14"/>
    </row>
    <row r="138" spans="6:6" x14ac:dyDescent="0.25">
      <c r="F138" s="14"/>
    </row>
    <row r="139" spans="6:6" x14ac:dyDescent="0.25">
      <c r="F139" s="14"/>
    </row>
    <row r="140" spans="6:6" x14ac:dyDescent="0.25">
      <c r="F140" s="14"/>
    </row>
    <row r="141" spans="6:6" x14ac:dyDescent="0.25">
      <c r="F141" s="14"/>
    </row>
    <row r="142" spans="6:6" x14ac:dyDescent="0.25">
      <c r="F142" s="14"/>
    </row>
    <row r="143" spans="6:6" x14ac:dyDescent="0.25">
      <c r="F143" s="14"/>
    </row>
    <row r="144" spans="6:6" x14ac:dyDescent="0.25">
      <c r="F144" s="14"/>
    </row>
    <row r="145" spans="6:6" x14ac:dyDescent="0.25">
      <c r="F145" s="14"/>
    </row>
    <row r="146" spans="6:6" x14ac:dyDescent="0.25">
      <c r="F146" s="14"/>
    </row>
    <row r="147" spans="6:6" x14ac:dyDescent="0.25">
      <c r="F147" s="14"/>
    </row>
    <row r="148" spans="6:6" x14ac:dyDescent="0.25">
      <c r="F148" s="14"/>
    </row>
    <row r="149" spans="6:6" x14ac:dyDescent="0.25">
      <c r="F149" s="14"/>
    </row>
    <row r="150" spans="6:6" x14ac:dyDescent="0.25">
      <c r="F150" s="14"/>
    </row>
    <row r="151" spans="6:6" x14ac:dyDescent="0.25">
      <c r="F151" s="14"/>
    </row>
    <row r="152" spans="6:6" x14ac:dyDescent="0.25">
      <c r="F152" s="14"/>
    </row>
    <row r="153" spans="6:6" x14ac:dyDescent="0.25">
      <c r="F153" s="14"/>
    </row>
    <row r="154" spans="6:6" x14ac:dyDescent="0.25">
      <c r="F154" s="14"/>
    </row>
    <row r="155" spans="6:6" x14ac:dyDescent="0.25">
      <c r="F155" s="14"/>
    </row>
    <row r="156" spans="6:6" x14ac:dyDescent="0.25">
      <c r="F156" s="14"/>
    </row>
    <row r="157" spans="6:6" x14ac:dyDescent="0.25">
      <c r="F157" s="14"/>
    </row>
    <row r="158" spans="6:6" x14ac:dyDescent="0.25">
      <c r="F158" s="14"/>
    </row>
    <row r="159" spans="6:6" x14ac:dyDescent="0.25">
      <c r="F159" s="14"/>
    </row>
    <row r="160" spans="6:6" x14ac:dyDescent="0.25">
      <c r="F160" s="14"/>
    </row>
    <row r="161" spans="6:6" x14ac:dyDescent="0.25">
      <c r="F161" s="14"/>
    </row>
    <row r="162" spans="6:6" x14ac:dyDescent="0.25">
      <c r="F162" s="14"/>
    </row>
    <row r="163" spans="6:6" x14ac:dyDescent="0.25">
      <c r="F163" s="14"/>
    </row>
    <row r="164" spans="6:6" x14ac:dyDescent="0.25">
      <c r="F164" s="14"/>
    </row>
    <row r="165" spans="6:6" x14ac:dyDescent="0.25">
      <c r="F165" s="14"/>
    </row>
    <row r="166" spans="6:6" x14ac:dyDescent="0.25">
      <c r="F166" s="14"/>
    </row>
    <row r="167" spans="6:6" x14ac:dyDescent="0.25">
      <c r="F167" s="14"/>
    </row>
    <row r="168" spans="6:6" x14ac:dyDescent="0.25">
      <c r="F168" s="14"/>
    </row>
    <row r="169" spans="6:6" x14ac:dyDescent="0.25">
      <c r="F169" s="14"/>
    </row>
    <row r="170" spans="6:6" x14ac:dyDescent="0.25">
      <c r="F170" s="14"/>
    </row>
    <row r="171" spans="6:6" x14ac:dyDescent="0.25">
      <c r="F171" s="14"/>
    </row>
    <row r="172" spans="6:6" x14ac:dyDescent="0.25">
      <c r="F172" s="14"/>
    </row>
    <row r="173" spans="6:6" x14ac:dyDescent="0.25">
      <c r="F173" s="14"/>
    </row>
    <row r="174" spans="6:6" x14ac:dyDescent="0.25">
      <c r="F174" s="14"/>
    </row>
    <row r="175" spans="6:6" x14ac:dyDescent="0.25">
      <c r="F175" s="14"/>
    </row>
    <row r="176" spans="6:6" x14ac:dyDescent="0.25">
      <c r="F176" s="14"/>
    </row>
    <row r="177" spans="6:6" x14ac:dyDescent="0.25">
      <c r="F177" s="14"/>
    </row>
    <row r="178" spans="6:6" x14ac:dyDescent="0.25">
      <c r="F178" s="14"/>
    </row>
    <row r="179" spans="6:6" x14ac:dyDescent="0.25">
      <c r="F179" s="14"/>
    </row>
    <row r="180" spans="6:6" x14ac:dyDescent="0.25">
      <c r="F180" s="14"/>
    </row>
    <row r="181" spans="6:6" x14ac:dyDescent="0.25">
      <c r="F181" s="14"/>
    </row>
    <row r="182" spans="6:6" x14ac:dyDescent="0.25">
      <c r="F182" s="14"/>
    </row>
    <row r="183" spans="6:6" x14ac:dyDescent="0.25">
      <c r="F183" s="14"/>
    </row>
    <row r="184" spans="6:6" x14ac:dyDescent="0.25">
      <c r="F184" s="14"/>
    </row>
    <row r="185" spans="6:6" x14ac:dyDescent="0.25">
      <c r="F185" s="14"/>
    </row>
    <row r="186" spans="6:6" x14ac:dyDescent="0.25">
      <c r="F186" s="14"/>
    </row>
    <row r="187" spans="6:6" x14ac:dyDescent="0.25">
      <c r="F187" s="14"/>
    </row>
    <row r="188" spans="6:6" x14ac:dyDescent="0.25">
      <c r="F188" s="14"/>
    </row>
    <row r="189" spans="6:6" x14ac:dyDescent="0.25">
      <c r="F189" s="14"/>
    </row>
    <row r="190" spans="6:6" x14ac:dyDescent="0.25">
      <c r="F190" s="14"/>
    </row>
    <row r="191" spans="6:6" x14ac:dyDescent="0.25">
      <c r="F191" s="14"/>
    </row>
    <row r="192" spans="6:6" x14ac:dyDescent="0.25">
      <c r="F192" s="14"/>
    </row>
    <row r="193" spans="6:6" x14ac:dyDescent="0.25">
      <c r="F193" s="14"/>
    </row>
    <row r="194" spans="6:6" x14ac:dyDescent="0.25">
      <c r="F194" s="14"/>
    </row>
    <row r="195" spans="6:6" x14ac:dyDescent="0.25">
      <c r="F195" s="14"/>
    </row>
    <row r="196" spans="6:6" x14ac:dyDescent="0.25">
      <c r="F196" s="14"/>
    </row>
    <row r="197" spans="6:6" x14ac:dyDescent="0.25">
      <c r="F197" s="14"/>
    </row>
    <row r="198" spans="6:6" x14ac:dyDescent="0.25">
      <c r="F198" s="14"/>
    </row>
    <row r="199" spans="6:6" x14ac:dyDescent="0.25">
      <c r="F199" s="14"/>
    </row>
    <row r="200" spans="6:6" x14ac:dyDescent="0.25">
      <c r="F200" s="14"/>
    </row>
    <row r="201" spans="6:6" x14ac:dyDescent="0.25">
      <c r="F201" s="14"/>
    </row>
    <row r="202" spans="6:6" x14ac:dyDescent="0.25">
      <c r="F202" s="14"/>
    </row>
    <row r="203" spans="6:6" x14ac:dyDescent="0.25">
      <c r="F203" s="14"/>
    </row>
    <row r="204" spans="6:6" x14ac:dyDescent="0.25">
      <c r="F204" s="14"/>
    </row>
    <row r="205" spans="6:6" x14ac:dyDescent="0.25">
      <c r="F205" s="14"/>
    </row>
    <row r="206" spans="6:6" x14ac:dyDescent="0.25">
      <c r="F206" s="14"/>
    </row>
    <row r="207" spans="6:6" x14ac:dyDescent="0.25">
      <c r="F207" s="14"/>
    </row>
    <row r="208" spans="6:6" x14ac:dyDescent="0.25">
      <c r="F208" s="14"/>
    </row>
    <row r="209" spans="6:6" x14ac:dyDescent="0.25">
      <c r="F209" s="14"/>
    </row>
    <row r="210" spans="6:6" x14ac:dyDescent="0.25">
      <c r="F210" s="14"/>
    </row>
    <row r="211" spans="6:6" x14ac:dyDescent="0.25">
      <c r="F211" s="14"/>
    </row>
    <row r="212" spans="6:6" x14ac:dyDescent="0.25">
      <c r="F212" s="14"/>
    </row>
    <row r="213" spans="6:6" x14ac:dyDescent="0.25">
      <c r="F213" s="14"/>
    </row>
    <row r="214" spans="6:6" x14ac:dyDescent="0.25">
      <c r="F214" s="14"/>
    </row>
    <row r="215" spans="6:6" x14ac:dyDescent="0.25">
      <c r="F215" s="14"/>
    </row>
    <row r="216" spans="6:6" x14ac:dyDescent="0.25">
      <c r="F216" s="14"/>
    </row>
    <row r="217" spans="6:6" x14ac:dyDescent="0.25">
      <c r="F217" s="14"/>
    </row>
    <row r="218" spans="6:6" x14ac:dyDescent="0.25">
      <c r="F218" s="14"/>
    </row>
    <row r="219" spans="6:6" x14ac:dyDescent="0.25">
      <c r="F219" s="14"/>
    </row>
    <row r="220" spans="6:6" x14ac:dyDescent="0.25">
      <c r="F220" s="14"/>
    </row>
    <row r="221" spans="6:6" x14ac:dyDescent="0.25">
      <c r="F221" s="14"/>
    </row>
    <row r="222" spans="6:6" x14ac:dyDescent="0.25">
      <c r="F222" s="14"/>
    </row>
    <row r="223" spans="6:6" x14ac:dyDescent="0.25">
      <c r="F223" s="14"/>
    </row>
    <row r="224" spans="6:6" x14ac:dyDescent="0.25">
      <c r="F224" s="14"/>
    </row>
    <row r="225" spans="6:6" x14ac:dyDescent="0.25">
      <c r="F225" s="14"/>
    </row>
    <row r="226" spans="6:6" x14ac:dyDescent="0.25">
      <c r="F226" s="14"/>
    </row>
    <row r="227" spans="6:6" x14ac:dyDescent="0.25">
      <c r="F227" s="14"/>
    </row>
    <row r="228" spans="6:6" x14ac:dyDescent="0.25">
      <c r="F228" s="14"/>
    </row>
    <row r="229" spans="6:6" x14ac:dyDescent="0.25">
      <c r="F229" s="14"/>
    </row>
    <row r="230" spans="6:6" x14ac:dyDescent="0.25">
      <c r="F230" s="14"/>
    </row>
    <row r="231" spans="6:6" x14ac:dyDescent="0.25">
      <c r="F231" s="14"/>
    </row>
    <row r="232" spans="6:6" x14ac:dyDescent="0.25">
      <c r="F232" s="14"/>
    </row>
    <row r="233" spans="6:6" x14ac:dyDescent="0.25">
      <c r="F233" s="14"/>
    </row>
    <row r="234" spans="6:6" x14ac:dyDescent="0.25">
      <c r="F234" s="14"/>
    </row>
    <row r="235" spans="6:6" x14ac:dyDescent="0.25">
      <c r="F235" s="14"/>
    </row>
    <row r="236" spans="6:6" x14ac:dyDescent="0.25">
      <c r="F236" s="14"/>
    </row>
    <row r="237" spans="6:6" x14ac:dyDescent="0.25">
      <c r="F237" s="14"/>
    </row>
    <row r="238" spans="6:6" x14ac:dyDescent="0.25">
      <c r="F238" s="14"/>
    </row>
    <row r="239" spans="6:6" x14ac:dyDescent="0.25">
      <c r="F239" s="14"/>
    </row>
    <row r="240" spans="6:6" x14ac:dyDescent="0.25">
      <c r="F240" s="14"/>
    </row>
    <row r="241" spans="6:6" x14ac:dyDescent="0.25">
      <c r="F241" s="14"/>
    </row>
    <row r="242" spans="6:6" x14ac:dyDescent="0.25">
      <c r="F242" s="14"/>
    </row>
    <row r="243" spans="6:6" x14ac:dyDescent="0.25">
      <c r="F243" s="14"/>
    </row>
    <row r="244" spans="6:6" x14ac:dyDescent="0.25">
      <c r="F244" s="14"/>
    </row>
    <row r="245" spans="6:6" x14ac:dyDescent="0.25">
      <c r="F245" s="14"/>
    </row>
    <row r="246" spans="6:6" x14ac:dyDescent="0.25">
      <c r="F246" s="14"/>
    </row>
    <row r="247" spans="6:6" x14ac:dyDescent="0.25">
      <c r="F247" s="14"/>
    </row>
    <row r="248" spans="6:6" x14ac:dyDescent="0.25">
      <c r="F248" s="14"/>
    </row>
    <row r="249" spans="6:6" x14ac:dyDescent="0.25">
      <c r="F249" s="14"/>
    </row>
    <row r="250" spans="6:6" x14ac:dyDescent="0.25">
      <c r="F250" s="14"/>
    </row>
    <row r="251" spans="6:6" x14ac:dyDescent="0.25">
      <c r="F251" s="14"/>
    </row>
    <row r="252" spans="6:6" x14ac:dyDescent="0.25">
      <c r="F252" s="14"/>
    </row>
    <row r="253" spans="6:6" x14ac:dyDescent="0.25">
      <c r="F253" s="14"/>
    </row>
    <row r="254" spans="6:6" x14ac:dyDescent="0.25">
      <c r="F254" s="14"/>
    </row>
    <row r="255" spans="6:6" x14ac:dyDescent="0.25">
      <c r="F255" s="14"/>
    </row>
    <row r="256" spans="6:6" x14ac:dyDescent="0.25">
      <c r="F256" s="14"/>
    </row>
    <row r="257" spans="6:6" x14ac:dyDescent="0.25">
      <c r="F257" s="14"/>
    </row>
    <row r="258" spans="6:6" x14ac:dyDescent="0.25">
      <c r="F258" s="14"/>
    </row>
    <row r="259" spans="6:6" x14ac:dyDescent="0.25">
      <c r="F259" s="14"/>
    </row>
    <row r="260" spans="6:6" x14ac:dyDescent="0.25">
      <c r="F260" s="14"/>
    </row>
    <row r="261" spans="6:6" x14ac:dyDescent="0.25">
      <c r="F261" s="14"/>
    </row>
    <row r="262" spans="6:6" x14ac:dyDescent="0.25">
      <c r="F262" s="14"/>
    </row>
    <row r="263" spans="6:6" x14ac:dyDescent="0.25">
      <c r="F263" s="14"/>
    </row>
    <row r="264" spans="6:6" x14ac:dyDescent="0.25">
      <c r="F264" s="14"/>
    </row>
    <row r="265" spans="6:6" x14ac:dyDescent="0.25">
      <c r="F265" s="14"/>
    </row>
    <row r="266" spans="6:6" x14ac:dyDescent="0.25">
      <c r="F266" s="14"/>
    </row>
    <row r="267" spans="6:6" x14ac:dyDescent="0.25">
      <c r="F267" s="14"/>
    </row>
    <row r="268" spans="6:6" x14ac:dyDescent="0.25">
      <c r="F268" s="14"/>
    </row>
    <row r="269" spans="6:6" x14ac:dyDescent="0.25">
      <c r="F269" s="14"/>
    </row>
    <row r="270" spans="6:6" x14ac:dyDescent="0.25">
      <c r="F270" s="14"/>
    </row>
    <row r="271" spans="6:6" x14ac:dyDescent="0.25">
      <c r="F271" s="14"/>
    </row>
    <row r="272" spans="6:6" x14ac:dyDescent="0.25">
      <c r="F272" s="14"/>
    </row>
    <row r="273" spans="6:6" x14ac:dyDescent="0.25">
      <c r="F273" s="14"/>
    </row>
    <row r="274" spans="6:6" x14ac:dyDescent="0.25">
      <c r="F274" s="14"/>
    </row>
    <row r="275" spans="6:6" x14ac:dyDescent="0.25">
      <c r="F275" s="14"/>
    </row>
    <row r="276" spans="6:6" x14ac:dyDescent="0.25">
      <c r="F276" s="14"/>
    </row>
    <row r="277" spans="6:6" x14ac:dyDescent="0.25">
      <c r="F277" s="14"/>
    </row>
    <row r="278" spans="6:6" x14ac:dyDescent="0.25">
      <c r="F278" s="14"/>
    </row>
    <row r="279" spans="6:6" x14ac:dyDescent="0.25">
      <c r="F279" s="14"/>
    </row>
    <row r="280" spans="6:6" x14ac:dyDescent="0.25">
      <c r="F280" s="14"/>
    </row>
    <row r="281" spans="6:6" x14ac:dyDescent="0.25">
      <c r="F281" s="14"/>
    </row>
    <row r="282" spans="6:6" x14ac:dyDescent="0.25">
      <c r="F282" s="14"/>
    </row>
    <row r="283" spans="6:6" x14ac:dyDescent="0.25">
      <c r="F283" s="14"/>
    </row>
    <row r="284" spans="6:6" x14ac:dyDescent="0.25">
      <c r="F284" s="14"/>
    </row>
    <row r="285" spans="6:6" x14ac:dyDescent="0.25">
      <c r="F285" s="14"/>
    </row>
    <row r="286" spans="6:6" x14ac:dyDescent="0.25">
      <c r="F286" s="14"/>
    </row>
    <row r="287" spans="6:6" x14ac:dyDescent="0.25">
      <c r="F287" s="14"/>
    </row>
    <row r="288" spans="6:6" x14ac:dyDescent="0.25">
      <c r="F288" s="14"/>
    </row>
    <row r="289" spans="6:6" x14ac:dyDescent="0.25">
      <c r="F289" s="14"/>
    </row>
    <row r="290" spans="6:6" x14ac:dyDescent="0.25">
      <c r="F290" s="14"/>
    </row>
    <row r="291" spans="6:6" x14ac:dyDescent="0.25">
      <c r="F291" s="14"/>
    </row>
    <row r="292" spans="6:6" x14ac:dyDescent="0.25">
      <c r="F292" s="14"/>
    </row>
    <row r="293" spans="6:6" x14ac:dyDescent="0.25">
      <c r="F293" s="14"/>
    </row>
    <row r="294" spans="6:6" x14ac:dyDescent="0.25">
      <c r="F294" s="14"/>
    </row>
    <row r="295" spans="6:6" x14ac:dyDescent="0.25">
      <c r="F295" s="14"/>
    </row>
    <row r="296" spans="6:6" x14ac:dyDescent="0.25">
      <c r="F296" s="14"/>
    </row>
    <row r="297" spans="6:6" x14ac:dyDescent="0.25">
      <c r="F297" s="14"/>
    </row>
    <row r="298" spans="6:6" x14ac:dyDescent="0.25">
      <c r="F298" s="14"/>
    </row>
    <row r="299" spans="6:6" x14ac:dyDescent="0.25">
      <c r="F299" s="14"/>
    </row>
    <row r="300" spans="6:6" x14ac:dyDescent="0.25">
      <c r="F300" s="14"/>
    </row>
    <row r="301" spans="6:6" x14ac:dyDescent="0.25">
      <c r="F301" s="14"/>
    </row>
    <row r="302" spans="6:6" x14ac:dyDescent="0.25">
      <c r="F302" s="14"/>
    </row>
    <row r="303" spans="6:6" x14ac:dyDescent="0.25">
      <c r="F303" s="14"/>
    </row>
    <row r="304" spans="6:6" x14ac:dyDescent="0.25">
      <c r="F304" s="14"/>
    </row>
    <row r="305" spans="6:6" x14ac:dyDescent="0.25">
      <c r="F305" s="14"/>
    </row>
    <row r="306" spans="6:6" x14ac:dyDescent="0.25">
      <c r="F306" s="14"/>
    </row>
    <row r="307" spans="6:6" x14ac:dyDescent="0.25">
      <c r="F307" s="14"/>
    </row>
    <row r="308" spans="6:6" x14ac:dyDescent="0.25">
      <c r="F308" s="14"/>
    </row>
    <row r="309" spans="6:6" x14ac:dyDescent="0.25">
      <c r="F309" s="14"/>
    </row>
    <row r="310" spans="6:6" x14ac:dyDescent="0.25">
      <c r="F310" s="14"/>
    </row>
    <row r="311" spans="6:6" x14ac:dyDescent="0.25">
      <c r="F311" s="14"/>
    </row>
    <row r="312" spans="6:6" x14ac:dyDescent="0.25">
      <c r="F312" s="14"/>
    </row>
    <row r="313" spans="6:6" x14ac:dyDescent="0.25">
      <c r="F313" s="14"/>
    </row>
    <row r="314" spans="6:6" x14ac:dyDescent="0.25">
      <c r="F314" s="14"/>
    </row>
    <row r="315" spans="6:6" x14ac:dyDescent="0.25">
      <c r="F315" s="14"/>
    </row>
    <row r="316" spans="6:6" x14ac:dyDescent="0.25">
      <c r="F316" s="14"/>
    </row>
    <row r="317" spans="6:6" x14ac:dyDescent="0.25">
      <c r="F317" s="14"/>
    </row>
    <row r="318" spans="6:6" x14ac:dyDescent="0.25">
      <c r="F318" s="14"/>
    </row>
    <row r="319" spans="6:6" x14ac:dyDescent="0.25">
      <c r="F319" s="14"/>
    </row>
    <row r="320" spans="6:6" x14ac:dyDescent="0.25">
      <c r="F320" s="14"/>
    </row>
    <row r="321" spans="6:6" x14ac:dyDescent="0.25">
      <c r="F321" s="14"/>
    </row>
    <row r="322" spans="6:6" x14ac:dyDescent="0.25">
      <c r="F322" s="14"/>
    </row>
    <row r="323" spans="6:6" x14ac:dyDescent="0.25">
      <c r="F323" s="14"/>
    </row>
    <row r="324" spans="6:6" x14ac:dyDescent="0.25">
      <c r="F324" s="14"/>
    </row>
    <row r="325" spans="6:6" x14ac:dyDescent="0.25">
      <c r="F325" s="14"/>
    </row>
    <row r="326" spans="6:6" x14ac:dyDescent="0.25">
      <c r="F326" s="14"/>
    </row>
    <row r="327" spans="6:6" x14ac:dyDescent="0.25">
      <c r="F327" s="14"/>
    </row>
    <row r="328" spans="6:6" x14ac:dyDescent="0.25">
      <c r="F328" s="14"/>
    </row>
    <row r="329" spans="6:6" x14ac:dyDescent="0.25">
      <c r="F329" s="14"/>
    </row>
    <row r="330" spans="6:6" x14ac:dyDescent="0.25">
      <c r="F330" s="14"/>
    </row>
    <row r="331" spans="6:6" x14ac:dyDescent="0.25">
      <c r="F331" s="14"/>
    </row>
    <row r="332" spans="6:6" x14ac:dyDescent="0.25">
      <c r="F332" s="14"/>
    </row>
    <row r="333" spans="6:6" x14ac:dyDescent="0.25">
      <c r="F333" s="14"/>
    </row>
    <row r="334" spans="6:6" x14ac:dyDescent="0.25">
      <c r="F334" s="14"/>
    </row>
    <row r="335" spans="6:6" x14ac:dyDescent="0.25">
      <c r="F335" s="14"/>
    </row>
    <row r="336" spans="6:6" x14ac:dyDescent="0.25">
      <c r="F336" s="14"/>
    </row>
    <row r="337" spans="6:6" x14ac:dyDescent="0.25">
      <c r="F337" s="14"/>
    </row>
    <row r="338" spans="6:6" x14ac:dyDescent="0.25">
      <c r="F338" s="14"/>
    </row>
    <row r="339" spans="6:6" x14ac:dyDescent="0.25">
      <c r="F339" s="14"/>
    </row>
    <row r="340" spans="6:6" x14ac:dyDescent="0.25">
      <c r="F340" s="14"/>
    </row>
    <row r="341" spans="6:6" x14ac:dyDescent="0.25">
      <c r="F341" s="14"/>
    </row>
    <row r="342" spans="6:6" x14ac:dyDescent="0.25">
      <c r="F342" s="14"/>
    </row>
    <row r="343" spans="6:6" x14ac:dyDescent="0.25">
      <c r="F343" s="14"/>
    </row>
    <row r="344" spans="6:6" x14ac:dyDescent="0.25">
      <c r="F344" s="14"/>
    </row>
    <row r="345" spans="6:6" x14ac:dyDescent="0.25">
      <c r="F345" s="14"/>
    </row>
    <row r="346" spans="6:6" x14ac:dyDescent="0.25">
      <c r="F346" s="14"/>
    </row>
    <row r="347" spans="6:6" x14ac:dyDescent="0.25">
      <c r="F347" s="14"/>
    </row>
    <row r="348" spans="6:6" x14ac:dyDescent="0.25">
      <c r="F348" s="14"/>
    </row>
    <row r="349" spans="6:6" x14ac:dyDescent="0.25">
      <c r="F349" s="14"/>
    </row>
    <row r="350" spans="6:6" x14ac:dyDescent="0.25">
      <c r="F350" s="14"/>
    </row>
    <row r="351" spans="6:6" x14ac:dyDescent="0.25">
      <c r="F351" s="14"/>
    </row>
    <row r="352" spans="6:6" x14ac:dyDescent="0.25">
      <c r="F352" s="14"/>
    </row>
    <row r="353" spans="6:6" x14ac:dyDescent="0.25">
      <c r="F353" s="14"/>
    </row>
    <row r="354" spans="6:6" x14ac:dyDescent="0.25">
      <c r="F354" s="14"/>
    </row>
    <row r="355" spans="6:6" x14ac:dyDescent="0.25">
      <c r="F355" s="14"/>
    </row>
    <row r="356" spans="6:6" x14ac:dyDescent="0.25">
      <c r="F356" s="14"/>
    </row>
    <row r="357" spans="6:6" x14ac:dyDescent="0.25">
      <c r="F357" s="14"/>
    </row>
    <row r="358" spans="6:6" x14ac:dyDescent="0.25">
      <c r="F358" s="14"/>
    </row>
    <row r="359" spans="6:6" x14ac:dyDescent="0.25">
      <c r="F359" s="14"/>
    </row>
    <row r="360" spans="6:6" x14ac:dyDescent="0.25">
      <c r="F360" s="14"/>
    </row>
    <row r="361" spans="6:6" x14ac:dyDescent="0.25">
      <c r="F361" s="14"/>
    </row>
    <row r="362" spans="6:6" x14ac:dyDescent="0.25">
      <c r="F362" s="14"/>
    </row>
    <row r="363" spans="6:6" x14ac:dyDescent="0.25">
      <c r="F363" s="14"/>
    </row>
    <row r="364" spans="6:6" x14ac:dyDescent="0.25">
      <c r="F364" s="14"/>
    </row>
    <row r="365" spans="6:6" x14ac:dyDescent="0.25">
      <c r="F365" s="14"/>
    </row>
    <row r="366" spans="6:6" x14ac:dyDescent="0.25">
      <c r="F366" s="14"/>
    </row>
    <row r="367" spans="6:6" x14ac:dyDescent="0.25">
      <c r="F367" s="14"/>
    </row>
    <row r="368" spans="6:6" x14ac:dyDescent="0.25">
      <c r="F368" s="14"/>
    </row>
    <row r="369" spans="6:6" x14ac:dyDescent="0.25">
      <c r="F369" s="14"/>
    </row>
    <row r="370" spans="6:6" x14ac:dyDescent="0.25">
      <c r="F370" s="14"/>
    </row>
    <row r="371" spans="6:6" x14ac:dyDescent="0.25">
      <c r="F371" s="14"/>
    </row>
    <row r="372" spans="6:6" x14ac:dyDescent="0.25">
      <c r="F372" s="14"/>
    </row>
    <row r="373" spans="6:6" x14ac:dyDescent="0.25">
      <c r="F373" s="14"/>
    </row>
    <row r="374" spans="6:6" x14ac:dyDescent="0.25">
      <c r="F374" s="14"/>
    </row>
    <row r="375" spans="6:6" x14ac:dyDescent="0.25">
      <c r="F375" s="14"/>
    </row>
    <row r="376" spans="6:6" x14ac:dyDescent="0.25">
      <c r="F376" s="14"/>
    </row>
    <row r="377" spans="6:6" x14ac:dyDescent="0.25">
      <c r="F377" s="14"/>
    </row>
    <row r="378" spans="6:6" x14ac:dyDescent="0.25">
      <c r="F378" s="14"/>
    </row>
    <row r="379" spans="6:6" x14ac:dyDescent="0.25">
      <c r="F379" s="14"/>
    </row>
    <row r="380" spans="6:6" x14ac:dyDescent="0.25">
      <c r="F380" s="14"/>
    </row>
    <row r="381" spans="6:6" x14ac:dyDescent="0.25">
      <c r="F381" s="14"/>
    </row>
    <row r="382" spans="6:6" x14ac:dyDescent="0.25">
      <c r="F382" s="14"/>
    </row>
    <row r="383" spans="6:6" x14ac:dyDescent="0.25">
      <c r="F383" s="14"/>
    </row>
    <row r="384" spans="6:6" x14ac:dyDescent="0.25">
      <c r="F384" s="14"/>
    </row>
    <row r="385" spans="6:6" x14ac:dyDescent="0.25">
      <c r="F385" s="14"/>
    </row>
    <row r="386" spans="6:6" x14ac:dyDescent="0.25">
      <c r="F386" s="14"/>
    </row>
    <row r="387" spans="6:6" x14ac:dyDescent="0.25">
      <c r="F387" s="14"/>
    </row>
    <row r="388" spans="6:6" x14ac:dyDescent="0.25">
      <c r="F388" s="14"/>
    </row>
    <row r="389" spans="6:6" x14ac:dyDescent="0.25">
      <c r="F389" s="14"/>
    </row>
  </sheetData>
  <mergeCells count="47">
    <mergeCell ref="N13:Q13"/>
    <mergeCell ref="A65:E65"/>
    <mergeCell ref="A71:E71"/>
    <mergeCell ref="G65:K65"/>
    <mergeCell ref="G71:K71"/>
    <mergeCell ref="A53:C53"/>
    <mergeCell ref="G41:K41"/>
    <mergeCell ref="G47:I47"/>
    <mergeCell ref="G53:I53"/>
    <mergeCell ref="A47:C47"/>
    <mergeCell ref="N14:Q14"/>
    <mergeCell ref="N15:Q15"/>
    <mergeCell ref="N16:Q16"/>
    <mergeCell ref="N17:Q17"/>
    <mergeCell ref="N18:Q18"/>
    <mergeCell ref="N8:Q8"/>
    <mergeCell ref="N9:Q9"/>
    <mergeCell ref="N10:Q10"/>
    <mergeCell ref="N11:Q11"/>
    <mergeCell ref="N12:Q12"/>
    <mergeCell ref="M1:R2"/>
    <mergeCell ref="N4:Q4"/>
    <mergeCell ref="N5:Q5"/>
    <mergeCell ref="N6:Q6"/>
    <mergeCell ref="N7:Q7"/>
    <mergeCell ref="A78:E78"/>
    <mergeCell ref="A59:C59"/>
    <mergeCell ref="G59:I59"/>
    <mergeCell ref="A34:D34"/>
    <mergeCell ref="G1:K1"/>
    <mergeCell ref="G8:J8"/>
    <mergeCell ref="G14:J14"/>
    <mergeCell ref="G21:K21"/>
    <mergeCell ref="G28:I28"/>
    <mergeCell ref="G34:K34"/>
    <mergeCell ref="A1:E1"/>
    <mergeCell ref="A14:C14"/>
    <mergeCell ref="A21:E21"/>
    <mergeCell ref="A28:D28"/>
    <mergeCell ref="A8:D8"/>
    <mergeCell ref="A41:E41"/>
    <mergeCell ref="G101:K101"/>
    <mergeCell ref="G78:K78"/>
    <mergeCell ref="N19:Q19"/>
    <mergeCell ref="N20:Q20"/>
    <mergeCell ref="N21:Q21"/>
    <mergeCell ref="N22:Q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ВДИоР ПС Северная</vt:lpstr>
      <vt:lpstr>Расчеты материалов по ВДИоР</vt:lpstr>
      <vt:lpstr>'ВДИоР ПС Северная'!Область_печати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Суворов Игорь Игоревич</dc:creator>
  <cp:lastModifiedBy>Саяпин Андрей Анатольевич</cp:lastModifiedBy>
  <cp:lastPrinted>2020-03-23T00:25:15Z</cp:lastPrinted>
  <dcterms:created xsi:type="dcterms:W3CDTF">2016-02-29T23:19:29Z</dcterms:created>
  <dcterms:modified xsi:type="dcterms:W3CDTF">2020-03-23T01:59:45Z</dcterms:modified>
</cp:coreProperties>
</file>