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2020-02-  (8308-8310)\8310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МРСК!$A$7:$F$46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E27" i="2" l="1"/>
  <c r="F10" i="2" l="1"/>
  <c r="F11" i="2" s="1"/>
  <c r="D20" i="2" l="1"/>
  <c r="F20" i="2" s="1"/>
  <c r="D21" i="2"/>
  <c r="F21" i="2" s="1"/>
  <c r="D19" i="2"/>
  <c r="F19" i="2" s="1"/>
  <c r="D17" i="2"/>
  <c r="F17" i="2" s="1"/>
  <c r="D15" i="2"/>
  <c r="F15" i="2" s="1"/>
  <c r="D13" i="2"/>
  <c r="F13" i="2" s="1"/>
  <c r="D18" i="2"/>
  <c r="F18" i="2" s="1"/>
  <c r="D16" i="2"/>
  <c r="F16" i="2" s="1"/>
  <c r="D14" i="2"/>
  <c r="F14" i="2" s="1"/>
  <c r="F22" i="2" l="1"/>
  <c r="F27" i="2" s="1"/>
  <c r="F32" i="2" s="1"/>
  <c r="F26" i="2" l="1"/>
  <c r="F31" i="2" s="1"/>
  <c r="F39" i="2" s="1"/>
  <c r="F24" i="2"/>
  <c r="F29" i="2" s="1"/>
  <c r="F25" i="2"/>
  <c r="F30" i="2" s="1"/>
  <c r="F38" i="2" s="1"/>
  <c r="E32" i="1"/>
  <c r="F33" i="2" l="1"/>
  <c r="F37" i="2"/>
  <c r="H64" i="1"/>
  <c r="H62" i="1"/>
  <c r="H61" i="1"/>
  <c r="H59" i="1"/>
  <c r="F35" i="2" l="1"/>
  <c r="F34" i="2"/>
  <c r="E30" i="1"/>
  <c r="F41" i="2" l="1"/>
  <c r="F40" i="2"/>
  <c r="F42" i="2" s="1"/>
  <c r="F43" i="2" s="1"/>
  <c r="F44" i="2" s="1"/>
  <c r="D39" i="1"/>
  <c r="E15" i="1"/>
  <c r="E50" i="1"/>
  <c r="H50" i="1" s="1"/>
  <c r="G36" i="1"/>
  <c r="G37" i="1" s="1"/>
  <c r="F46" i="2" l="1"/>
  <c r="F45" i="2"/>
  <c r="E31" i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<sst xmlns="http://schemas.openxmlformats.org/spreadsheetml/2006/main" count="145" uniqueCount="117">
  <si>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</si>
  <si>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</si>
  <si>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</si>
  <si>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</si>
  <si>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</si>
  <si>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</si>
  <si>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</si>
  <si>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</si>
  <si>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</si>
  <si>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</si>
  <si>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</si>
  <si>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</si>
  <si>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</si>
  <si>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</si>
  <si>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</si>
  <si>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</si>
  <si>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</si>
  <si>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</si>
  <si>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</si>
  <si>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</si>
  <si>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</si>
  <si>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</si>
  <si>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</si>
  <si>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</si>
  <si>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</si>
  <si>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</si>
  <si>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</si>
  <si>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</si>
  <si>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</si>
  <si>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</si>
  <si>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</si>
  <si>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</si>
  <si>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</si>
  <si>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</si>
  <si>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</si>
  <si>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</si>
  <si>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</si>
  <si>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</si>
  <si>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</si>
  <si>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</si>
  <si>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</si>
  <si>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</si>
  <si>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</si>
  <si>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</si>
  <si>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</si>
  <si>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</si>
  <si>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</si>
  <si>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</si>
  <si>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</si>
  <si>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</si>
  <si>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</si>
  <si>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</si>
  <si>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</si>
  <si>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</si>
  <si>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</si>
  <si>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</si>
  <si>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</si>
  <si>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</si>
  <si>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</si>
  <si>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</si>
  <si>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</si>
  <si>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</si>
  <si>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</si>
  <si>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</si>
  <si>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</si>
  <si>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</si>
  <si>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</si>
  <si>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</si>
  <si>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</si>
  <si>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</si>
  <si>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</si>
  <si>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</si>
  <si>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</si>
  <si>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</si>
  <si>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</si>
  <si>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</si>
  <si>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</si>
  <si>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</si>
  <si>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</si>
  <si>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</si>
  <si>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</si>
  <si>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</si>
  <si>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</si>
  <si>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</si>
  <si>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</si>
  <si>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</si>
  <si>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</si>
  <si>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</si>
  <si>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</si>
  <si>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</si>
  <si>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</si>
  <si>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</si>
  <si>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</si>
  <si>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Расчет стоимости объекта согласно сборнику укрупненных  показателей стоимости строительства(реконструкции) подстанций и линий электропередач для нужд ОАО "Холдинг МРСК", 2012 г.</t>
  </si>
  <si>
    <t>Составляющие стоимости строительства (согласно прил.5):</t>
  </si>
  <si>
    <t>табл. 9</t>
  </si>
  <si>
    <t>1,5% - благоустройство;</t>
  </si>
  <si>
    <t>п.3.3</t>
  </si>
  <si>
    <t>1,5-3,9%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</si>
  <si>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</si>
  <si>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3,0-8,0% - прочие работы и затраты;</t>
  </si>
  <si>
    <t>Прочие затраты (без ПИР)</t>
  </si>
  <si>
    <t>табл. 14</t>
  </si>
  <si>
    <t>К=1,022 - Строительство КЛ в условиях городской и промышленной застройки</t>
  </si>
  <si>
    <t>К=1,036 - Строительство КЛ вблизи объектов, находящихся под высоким напряжением, в том числе в охранной зоне действующей воздушной линии электропередачи</t>
  </si>
  <si>
    <t>Итого</t>
  </si>
  <si>
    <t>Итого с учётом индексов-дефляторов  на 2019 г. :</t>
  </si>
  <si>
    <t xml:space="preserve">Итого в прогнозных ценах 2019 года </t>
  </si>
  <si>
    <t>ВСЕГО по расчету в прогнозных ценах 2019 года с НДС</t>
  </si>
  <si>
    <t>Прочие затраты</t>
  </si>
  <si>
    <t>в т.ч. проектно-изыскательские работы</t>
  </si>
  <si>
    <t>7,5 %</t>
  </si>
  <si>
    <t>в т.ч.содержание службы заказчика</t>
  </si>
  <si>
    <t>ДПКП-ИСМ-4.1-01.07-11-04</t>
  </si>
  <si>
    <t>1,2 %</t>
  </si>
  <si>
    <t>Кабель ААБлУ 3*240 напряжением 6 кВ. Два кабеля в траншее</t>
  </si>
  <si>
    <t>Объект: Строительство двухцепной КЛ 6 кВ, протяженностью 0,04 км, от фидеров 6 кВ №№13, 29 ПС 110/6 кВ Топаз в г. Большой Камень, для потребителя: Департамент градостроительства ПК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</si>
</sst>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  <numFmt numFmtId="180" formatCode="#,##0.0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83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5" fillId="0" borderId="0" xfId="546" applyFont="1"/>
    <xf numFmtId="0" fontId="55" fillId="2" borderId="0" xfId="562" applyFont="1" applyFill="1"/>
    <xf numFmtId="0" fontId="55" fillId="0" borderId="0" xfId="562" applyFont="1" applyAlignment="1"/>
    <xf numFmtId="168" fontId="56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57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5" fillId="0" borderId="0" xfId="562" applyFont="1" applyAlignment="1">
      <alignment horizontal="center" vertical="center" wrapText="1"/>
    </xf>
    <xf numFmtId="4" fontId="55" fillId="0" borderId="0" xfId="546" applyNumberFormat="1" applyFont="1"/>
    <xf numFmtId="0" fontId="58" fillId="0" borderId="0" xfId="546" applyFont="1"/>
    <xf numFmtId="49" fontId="60" fillId="0" borderId="0" xfId="0" applyNumberFormat="1" applyFont="1" applyAlignment="1">
      <alignment horizontal="left" vertical="top"/>
    </xf>
    <xf numFmtId="4" fontId="59" fillId="0" borderId="0" xfId="0" applyNumberFormat="1" applyFont="1" applyAlignment="1">
      <alignment horizontal="right" vertical="top"/>
    </xf>
    <xf numFmtId="0" fontId="60" fillId="0" borderId="0" xfId="0" applyFont="1" applyAlignment="1">
      <alignment horizontal="left" vertical="top"/>
    </xf>
    <xf numFmtId="4" fontId="60" fillId="0" borderId="0" xfId="0" applyNumberFormat="1" applyFont="1" applyAlignment="1">
      <alignment horizontal="right" vertical="top"/>
    </xf>
    <xf numFmtId="4" fontId="58" fillId="0" borderId="0" xfId="546" applyNumberFormat="1" applyFont="1"/>
    <xf numFmtId="0" fontId="63" fillId="35" borderId="32" xfId="546" applyFont="1" applyFill="1" applyBorder="1" applyAlignment="1">
      <alignment horizontal="center" vertical="center" wrapText="1"/>
    </xf>
    <xf numFmtId="0" fontId="63" fillId="35" borderId="33" xfId="546" applyFont="1" applyFill="1" applyBorder="1" applyAlignment="1">
      <alignment horizontal="center" vertical="center" wrapText="1"/>
    </xf>
    <xf numFmtId="4" fontId="63" fillId="35" borderId="34" xfId="546" applyNumberFormat="1" applyFont="1" applyFill="1" applyBorder="1" applyAlignment="1">
      <alignment horizontal="center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0" fontId="64" fillId="0" borderId="23" xfId="475" applyFont="1" applyBorder="1" applyAlignment="1">
      <alignment horizontal="left" vertical="center" wrapText="1"/>
    </xf>
    <xf numFmtId="0" fontId="64" fillId="0" borderId="23" xfId="546" applyFont="1" applyBorder="1" applyAlignment="1">
      <alignment horizontal="left" vertical="center" wrapText="1"/>
    </xf>
    <xf numFmtId="4" fontId="64" fillId="0" borderId="23" xfId="546" applyNumberFormat="1" applyFont="1" applyBorder="1" applyAlignment="1">
      <alignment horizontal="left" vertical="center" wrapText="1"/>
    </xf>
    <xf numFmtId="4" fontId="64" fillId="2" borderId="23" xfId="557" applyNumberFormat="1" applyFont="1" applyFill="1" applyBorder="1" applyAlignment="1">
      <alignment horizontal="left" vertical="center" wrapText="1"/>
    </xf>
    <xf numFmtId="4" fontId="64" fillId="2" borderId="24" xfId="557" applyNumberFormat="1" applyFont="1" applyFill="1" applyBorder="1" applyAlignment="1">
      <alignment horizontal="left" vertical="center" wrapText="1"/>
    </xf>
    <xf numFmtId="0" fontId="64" fillId="0" borderId="33" xfId="546" applyFont="1" applyBorder="1" applyAlignment="1">
      <alignment horizontal="left" vertical="center" wrapText="1"/>
    </xf>
    <xf numFmtId="4" fontId="64" fillId="0" borderId="33" xfId="546" applyNumberFormat="1" applyFont="1" applyBorder="1" applyAlignment="1">
      <alignment horizontal="left" vertical="center" wrapText="1"/>
    </xf>
    <xf numFmtId="4" fontId="64" fillId="2" borderId="33" xfId="557" applyNumberFormat="1" applyFont="1" applyFill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0" fontId="64" fillId="0" borderId="2" xfId="475" applyFont="1" applyBorder="1" applyAlignment="1">
      <alignment horizontal="left" vertical="center" wrapText="1"/>
    </xf>
    <xf numFmtId="0" fontId="64" fillId="0" borderId="2" xfId="546" applyFont="1" applyBorder="1" applyAlignment="1">
      <alignment horizontal="left" vertical="center" wrapText="1"/>
    </xf>
    <xf numFmtId="4" fontId="64" fillId="0" borderId="2" xfId="546" applyNumberFormat="1" applyFont="1" applyBorder="1" applyAlignment="1">
      <alignment horizontal="left" vertical="center" wrapText="1"/>
    </xf>
    <xf numFmtId="168" fontId="64" fillId="2" borderId="2" xfId="557" applyNumberFormat="1" applyFont="1" applyFill="1" applyBorder="1" applyAlignment="1">
      <alignment horizontal="left" vertical="center" wrapText="1"/>
    </xf>
    <xf numFmtId="4" fontId="64" fillId="2" borderId="26" xfId="557" applyNumberFormat="1" applyFont="1" applyFill="1" applyBorder="1" applyAlignment="1">
      <alignment horizontal="left" vertical="center" wrapText="1"/>
    </xf>
    <xf numFmtId="49" fontId="64" fillId="0" borderId="44" xfId="475" applyNumberFormat="1" applyFont="1" applyBorder="1" applyAlignment="1">
      <alignment horizontal="left" vertical="center" wrapText="1"/>
    </xf>
    <xf numFmtId="0" fontId="64" fillId="0" borderId="3" xfId="475" applyFont="1" applyBorder="1" applyAlignment="1">
      <alignment horizontal="left" vertical="center" wrapText="1"/>
    </xf>
    <xf numFmtId="0" fontId="64" fillId="0" borderId="3" xfId="546" applyFont="1" applyBorder="1" applyAlignment="1">
      <alignment horizontal="left" vertical="center" wrapText="1"/>
    </xf>
    <xf numFmtId="4" fontId="64" fillId="0" borderId="3" xfId="546" applyNumberFormat="1" applyFont="1" applyBorder="1" applyAlignment="1">
      <alignment horizontal="left" vertical="center" wrapText="1"/>
    </xf>
    <xf numFmtId="168" fontId="64" fillId="2" borderId="3" xfId="557" applyNumberFormat="1" applyFont="1" applyFill="1" applyBorder="1" applyAlignment="1">
      <alignment horizontal="left" vertical="center" wrapText="1"/>
    </xf>
    <xf numFmtId="4" fontId="64" fillId="2" borderId="45" xfId="557" applyNumberFormat="1" applyFont="1" applyFill="1" applyBorder="1" applyAlignment="1">
      <alignment horizontal="left" vertical="center" wrapText="1"/>
    </xf>
    <xf numFmtId="49" fontId="64" fillId="0" borderId="27" xfId="475" applyNumberFormat="1" applyFont="1" applyBorder="1" applyAlignment="1">
      <alignment horizontal="left" vertical="center" wrapText="1"/>
    </xf>
    <xf numFmtId="0" fontId="64" fillId="0" borderId="28" xfId="475" applyFont="1" applyBorder="1" applyAlignment="1">
      <alignment horizontal="left" vertical="center" wrapText="1"/>
    </xf>
    <xf numFmtId="0" fontId="64" fillId="0" borderId="28" xfId="546" applyFont="1" applyBorder="1" applyAlignment="1">
      <alignment horizontal="left" vertical="center" wrapText="1"/>
    </xf>
    <xf numFmtId="4" fontId="64" fillId="0" borderId="28" xfId="546" applyNumberFormat="1" applyFont="1" applyBorder="1" applyAlignment="1">
      <alignment horizontal="left" vertical="center" wrapText="1"/>
    </xf>
    <xf numFmtId="168" fontId="64" fillId="2" borderId="28" xfId="557" applyNumberFormat="1" applyFont="1" applyFill="1" applyBorder="1" applyAlignment="1">
      <alignment horizontal="left" vertical="center" wrapText="1"/>
    </xf>
    <xf numFmtId="4" fontId="64" fillId="2" borderId="29" xfId="557" applyNumberFormat="1" applyFont="1" applyFill="1" applyBorder="1" applyAlignment="1">
      <alignment horizontal="left" vertical="center" wrapText="1"/>
    </xf>
    <xf numFmtId="4" fontId="63" fillId="0" borderId="39" xfId="562" applyNumberFormat="1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4" fontId="64" fillId="0" borderId="31" xfId="562" applyNumberFormat="1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4" fontId="64" fillId="0" borderId="26" xfId="562" applyNumberFormat="1" applyFont="1" applyBorder="1" applyAlignment="1">
      <alignment horizontal="left" vertical="center" wrapText="1"/>
    </xf>
    <xf numFmtId="4" fontId="64" fillId="0" borderId="2" xfId="562" applyNumberFormat="1" applyFont="1" applyBorder="1" applyAlignment="1">
      <alignment horizontal="left" vertical="center" wrapText="1"/>
    </xf>
    <xf numFmtId="4" fontId="64" fillId="0" borderId="5" xfId="562" applyNumberFormat="1" applyFont="1" applyBorder="1" applyAlignment="1">
      <alignment horizontal="left" vertical="center" wrapText="1"/>
    </xf>
    <xf numFmtId="4" fontId="64" fillId="36" borderId="31" xfId="562" applyNumberFormat="1" applyFont="1" applyFill="1" applyBorder="1" applyAlignment="1">
      <alignment horizontal="left" vertical="center" wrapText="1"/>
    </xf>
    <xf numFmtId="4" fontId="64" fillId="36" borderId="26" xfId="562" applyNumberFormat="1" applyFont="1" applyFill="1" applyBorder="1" applyAlignment="1">
      <alignment horizontal="left" vertical="center" wrapText="1"/>
    </xf>
    <xf numFmtId="4" fontId="64" fillId="0" borderId="3" xfId="562" applyNumberFormat="1" applyFont="1" applyBorder="1" applyAlignment="1">
      <alignment horizontal="left" vertical="center" wrapText="1"/>
    </xf>
    <xf numFmtId="4" fontId="64" fillId="36" borderId="45" xfId="562" applyNumberFormat="1" applyFont="1" applyFill="1" applyBorder="1" applyAlignment="1">
      <alignment horizontal="left" vertical="center" wrapText="1"/>
    </xf>
    <xf numFmtId="4" fontId="63" fillId="36" borderId="34" xfId="562" applyNumberFormat="1" applyFont="1" applyFill="1" applyBorder="1" applyAlignment="1">
      <alignment horizontal="left" vertical="center" wrapText="1"/>
    </xf>
    <xf numFmtId="49" fontId="64" fillId="0" borderId="23" xfId="546" applyNumberFormat="1" applyFont="1" applyBorder="1" applyAlignment="1">
      <alignment horizontal="left" vertical="center" wrapText="1"/>
    </xf>
    <xf numFmtId="168" fontId="64" fillId="2" borderId="23" xfId="557" applyNumberFormat="1" applyFont="1" applyFill="1" applyBorder="1" applyAlignment="1">
      <alignment horizontal="left" vertical="center" wrapText="1"/>
    </xf>
    <xf numFmtId="49" fontId="64" fillId="0" borderId="28" xfId="546" applyNumberFormat="1" applyFont="1" applyBorder="1" applyAlignment="1">
      <alignment horizontal="left" vertical="center" wrapText="1"/>
    </xf>
    <xf numFmtId="168" fontId="64" fillId="0" borderId="5" xfId="562" applyNumberFormat="1" applyFont="1" applyBorder="1" applyAlignment="1">
      <alignment horizontal="left" vertical="center" wrapText="1"/>
    </xf>
    <xf numFmtId="168" fontId="64" fillId="0" borderId="2" xfId="562" applyNumberFormat="1" applyFont="1" applyBorder="1" applyAlignment="1">
      <alignment horizontal="left" vertical="center" wrapText="1"/>
    </xf>
    <xf numFmtId="168" fontId="64" fillId="0" borderId="3" xfId="562" applyNumberFormat="1" applyFont="1" applyBorder="1" applyAlignment="1">
      <alignment horizontal="left" vertical="center" wrapText="1"/>
    </xf>
    <xf numFmtId="4" fontId="64" fillId="0" borderId="45" xfId="562" applyNumberFormat="1" applyFont="1" applyBorder="1" applyAlignment="1">
      <alignment horizontal="left" vertical="center" wrapText="1"/>
    </xf>
    <xf numFmtId="4" fontId="64" fillId="0" borderId="39" xfId="561" applyNumberFormat="1" applyFont="1" applyBorder="1" applyAlignment="1">
      <alignment horizontal="left" vertical="center" wrapText="1"/>
    </xf>
    <xf numFmtId="4" fontId="59" fillId="2" borderId="34" xfId="561" applyNumberFormat="1" applyFont="1" applyFill="1" applyBorder="1" applyAlignment="1">
      <alignment horizontal="left" vertical="center" wrapText="1"/>
    </xf>
    <xf numFmtId="0" fontId="60" fillId="0" borderId="0" xfId="0" applyFont="1" applyBorder="1" applyAlignment="1">
      <alignment horizontal="right" vertical="center" wrapText="1"/>
    </xf>
    <xf numFmtId="4" fontId="65" fillId="0" borderId="0" xfId="0" applyNumberFormat="1" applyFont="1" applyAlignment="1">
      <alignment horizontal="right" vertical="top"/>
    </xf>
    <xf numFmtId="4" fontId="66" fillId="0" borderId="0" xfId="0" applyNumberFormat="1" applyFont="1" applyAlignment="1">
      <alignment horizontal="right" vertical="top"/>
    </xf>
    <xf numFmtId="0" fontId="65" fillId="0" borderId="0" xfId="0" applyFont="1" applyAlignment="1">
      <alignment horizontal="left" vertical="top"/>
    </xf>
    <xf numFmtId="0" fontId="66" fillId="0" borderId="0" xfId="0" applyFont="1" applyAlignment="1">
      <alignment horizontal="left" vertical="top"/>
    </xf>
    <xf numFmtId="180" fontId="59" fillId="0" borderId="34" xfId="561" applyNumberFormat="1" applyFont="1" applyBorder="1" applyAlignment="1">
      <alignment horizontal="left" vertical="center" wrapText="1"/>
    </xf>
    <xf numFmtId="180" fontId="63" fillId="2" borderId="34" xfId="557" applyNumberFormat="1" applyFont="1" applyFill="1" applyBorder="1" applyAlignment="1">
      <alignment horizontal="left" vertical="center" wrapText="1"/>
    </xf>
    <xf numFmtId="9" fontId="55" fillId="0" borderId="0" xfId="982" applyFont="1" applyAlignment="1"/>
    <xf numFmtId="9" fontId="55" fillId="0" borderId="0" xfId="546" applyNumberFormat="1" applyFont="1"/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6" fillId="34" borderId="6" xfId="1" applyFont="1" applyFill="1" applyBorder="1" applyAlignment="1">
      <alignment horizontal="right" wrapText="1"/>
    </xf>
    <xf numFmtId="0" fontId="56" fillId="34" borderId="7" xfId="1" applyFont="1" applyFill="1" applyBorder="1" applyAlignment="1">
      <alignment horizontal="right" wrapText="1"/>
    </xf>
    <xf numFmtId="0" fontId="56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59" fillId="2" borderId="41" xfId="561" applyFont="1" applyFill="1" applyBorder="1" applyAlignment="1">
      <alignment horizontal="left" vertical="center" wrapText="1"/>
    </xf>
    <xf numFmtId="0" fontId="59" fillId="2" borderId="42" xfId="561" applyFont="1" applyFill="1" applyBorder="1" applyAlignment="1">
      <alignment horizontal="left" vertical="center" wrapText="1"/>
    </xf>
    <xf numFmtId="0" fontId="59" fillId="2" borderId="46" xfId="561" applyFont="1" applyFill="1" applyBorder="1" applyAlignment="1">
      <alignment horizontal="left" vertical="center" wrapText="1"/>
    </xf>
    <xf numFmtId="0" fontId="64" fillId="0" borderId="50" xfId="562" applyFont="1" applyBorder="1" applyAlignment="1">
      <alignment horizontal="left" vertical="center" wrapText="1"/>
    </xf>
    <xf numFmtId="0" fontId="64" fillId="0" borderId="51" xfId="562" applyFont="1" applyBorder="1" applyAlignment="1">
      <alignment horizontal="left" vertical="center" wrapText="1"/>
    </xf>
    <xf numFmtId="0" fontId="64" fillId="0" borderId="52" xfId="562" applyFont="1" applyBorder="1" applyAlignment="1">
      <alignment horizontal="left" vertical="center" wrapText="1"/>
    </xf>
    <xf numFmtId="0" fontId="59" fillId="0" borderId="41" xfId="561" applyFont="1" applyBorder="1" applyAlignment="1">
      <alignment horizontal="left" vertical="center" wrapText="1"/>
    </xf>
    <xf numFmtId="0" fontId="59" fillId="0" borderId="42" xfId="561" applyFont="1" applyBorder="1" applyAlignment="1">
      <alignment horizontal="left" vertical="center" wrapText="1"/>
    </xf>
    <xf numFmtId="0" fontId="59" fillId="0" borderId="46" xfId="561" applyFont="1" applyBorder="1" applyAlignment="1">
      <alignment horizontal="left" vertical="center" wrapText="1"/>
    </xf>
    <xf numFmtId="0" fontId="64" fillId="0" borderId="53" xfId="561" applyFont="1" applyBorder="1" applyAlignment="1">
      <alignment horizontal="left" vertical="center" wrapText="1"/>
    </xf>
    <xf numFmtId="0" fontId="64" fillId="0" borderId="54" xfId="561" applyFont="1" applyBorder="1" applyAlignment="1">
      <alignment horizontal="left" vertical="center" wrapText="1"/>
    </xf>
    <xf numFmtId="0" fontId="64" fillId="0" borderId="55" xfId="561" applyFont="1" applyBorder="1" applyAlignment="1">
      <alignment horizontal="left" vertical="center" wrapText="1"/>
    </xf>
    <xf numFmtId="0" fontId="61" fillId="0" borderId="0" xfId="546" applyFont="1" applyBorder="1" applyAlignment="1">
      <alignment horizontal="center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49" fontId="63" fillId="0" borderId="23" xfId="475" applyNumberFormat="1" applyFont="1" applyBorder="1" applyAlignment="1">
      <alignment horizontal="left" vertical="center" wrapText="1"/>
    </xf>
    <xf numFmtId="49" fontId="63" fillId="0" borderId="24" xfId="475" applyNumberFormat="1" applyFont="1" applyBorder="1" applyAlignment="1">
      <alignment horizontal="left" vertical="center" wrapText="1"/>
    </xf>
    <xf numFmtId="0" fontId="63" fillId="0" borderId="38" xfId="562" applyFont="1" applyBorder="1" applyAlignment="1">
      <alignment horizontal="left" vertical="center" wrapText="1"/>
    </xf>
    <xf numFmtId="0" fontId="63" fillId="0" borderId="4" xfId="562" applyFont="1" applyBorder="1" applyAlignment="1">
      <alignment horizontal="left" vertical="center" wrapText="1"/>
    </xf>
    <xf numFmtId="49" fontId="63" fillId="0" borderId="41" xfId="475" applyNumberFormat="1" applyFont="1" applyBorder="1" applyAlignment="1">
      <alignment horizontal="left" vertical="center" wrapText="1"/>
    </xf>
    <xf numFmtId="49" fontId="63" fillId="0" borderId="46" xfId="475" applyNumberFormat="1" applyFont="1" applyBorder="1" applyAlignment="1">
      <alignment horizontal="left" vertical="center" wrapText="1"/>
    </xf>
    <xf numFmtId="0" fontId="62" fillId="2" borderId="0" xfId="562" applyFont="1" applyFill="1" applyBorder="1" applyAlignment="1">
      <alignment horizontal="center" wrapText="1"/>
    </xf>
    <xf numFmtId="0" fontId="63" fillId="0" borderId="41" xfId="562" applyFont="1" applyBorder="1" applyAlignment="1">
      <alignment horizontal="center" vertical="center" wrapText="1"/>
    </xf>
    <xf numFmtId="0" fontId="63" fillId="0" borderId="42" xfId="562" applyFont="1" applyBorder="1" applyAlignment="1">
      <alignment horizontal="center" vertical="center" wrapText="1"/>
    </xf>
    <xf numFmtId="0" fontId="63" fillId="0" borderId="35" xfId="562" applyFont="1" applyBorder="1" applyAlignment="1">
      <alignment horizontal="center" vertical="center" wrapText="1"/>
    </xf>
    <xf numFmtId="0" fontId="64" fillId="0" borderId="30" xfId="562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0" fontId="64" fillId="0" borderId="25" xfId="562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0" fontId="64" fillId="0" borderId="36" xfId="562" applyFont="1" applyBorder="1" applyAlignment="1">
      <alignment horizontal="left" vertical="center" wrapText="1"/>
    </xf>
    <xf numFmtId="0" fontId="64" fillId="0" borderId="7" xfId="562" applyFont="1" applyBorder="1" applyAlignment="1">
      <alignment horizontal="left" vertical="center" wrapText="1"/>
    </xf>
    <xf numFmtId="0" fontId="64" fillId="0" borderId="8" xfId="562" applyFont="1" applyBorder="1" applyAlignment="1">
      <alignment horizontal="left" vertical="center" wrapText="1"/>
    </xf>
    <xf numFmtId="0" fontId="59" fillId="0" borderId="41" xfId="561" applyFont="1" applyBorder="1" applyAlignment="1">
      <alignment horizontal="center" vertical="center" wrapText="1"/>
    </xf>
    <xf numFmtId="0" fontId="59" fillId="0" borderId="42" xfId="561" applyFont="1" applyBorder="1" applyAlignment="1">
      <alignment horizontal="center" vertical="center" wrapText="1"/>
    </xf>
    <xf numFmtId="0" fontId="59" fillId="0" borderId="35" xfId="561" applyFont="1" applyBorder="1" applyAlignment="1">
      <alignment horizontal="center" vertical="center" wrapText="1"/>
    </xf>
    <xf numFmtId="0" fontId="64" fillId="0" borderId="47" xfId="562" applyFont="1" applyBorder="1" applyAlignment="1">
      <alignment horizontal="left" vertical="center" wrapText="1"/>
    </xf>
    <xf numFmtId="0" fontId="64" fillId="0" borderId="48" xfId="562" applyFont="1" applyBorder="1" applyAlignment="1">
      <alignment horizontal="left" vertical="center" wrapText="1"/>
    </xf>
    <xf numFmtId="0" fontId="64" fillId="0" borderId="49" xfId="562" applyFont="1" applyBorder="1" applyAlignment="1">
      <alignment horizontal="left" vertical="center" wrapText="1"/>
    </xf>
    <xf numFmtId="0" fontId="63" fillId="0" borderId="41" xfId="562" applyFont="1" applyBorder="1" applyAlignment="1">
      <alignment horizontal="left" vertical="center" wrapText="1"/>
    </xf>
    <xf numFmtId="0" fontId="63" fillId="0" borderId="42" xfId="562" applyFont="1" applyBorder="1" applyAlignment="1">
      <alignment horizontal="left" vertical="center" wrapText="1"/>
    </xf>
    <xf numFmtId="0" fontId="63" fillId="0" borderId="46" xfId="562" applyFont="1" applyBorder="1" applyAlignment="1">
      <alignment horizontal="left" vertical="center" wrapText="1"/>
    </xf>
    <xf numFmtId="0" fontId="64" fillId="0" borderId="43" xfId="562" applyFont="1" applyBorder="1" applyAlignment="1">
      <alignment horizontal="left" vertical="center" wrapText="1"/>
    </xf>
    <xf numFmtId="0" fontId="64" fillId="0" borderId="37" xfId="562" applyFont="1" applyBorder="1" applyAlignment="1">
      <alignment horizontal="left" vertical="center" wrapText="1"/>
    </xf>
    <xf numFmtId="0" fontId="64" fillId="0" borderId="40" xfId="562" applyFont="1" applyBorder="1" applyAlignment="1">
      <alignment horizontal="left" vertical="center" wrapText="1"/>
    </xf>
  </cellXfs>
  <cellStyles count="983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" xfId="982" builtinId="5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48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30" t="s">
        <v>59</v>
      </c>
      <c r="B3" s="130"/>
      <c r="C3" s="130"/>
      <c r="D3" s="130"/>
      <c r="E3" s="130"/>
      <c r="F3" s="130"/>
      <c r="G3" s="130"/>
      <c r="H3" s="130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33" t="s">
        <v>1</v>
      </c>
      <c r="B9" s="134" t="s">
        <v>2</v>
      </c>
      <c r="C9" s="133" t="s">
        <v>3</v>
      </c>
      <c r="D9" s="135" t="s">
        <v>79</v>
      </c>
      <c r="E9" s="135"/>
      <c r="F9" s="135"/>
      <c r="G9" s="135"/>
      <c r="H9" s="133" t="s">
        <v>80</v>
      </c>
    </row>
    <row r="10" spans="1:8" ht="12.75" customHeight="1" x14ac:dyDescent="0.2">
      <c r="A10" s="133"/>
      <c r="B10" s="134"/>
      <c r="C10" s="133"/>
      <c r="D10" s="133" t="s">
        <v>4</v>
      </c>
      <c r="E10" s="136" t="s">
        <v>5</v>
      </c>
      <c r="F10" s="133" t="s">
        <v>6</v>
      </c>
      <c r="G10" s="133" t="s">
        <v>7</v>
      </c>
      <c r="H10" s="133"/>
    </row>
    <row r="11" spans="1:8" x14ac:dyDescent="0.2">
      <c r="A11" s="133"/>
      <c r="B11" s="134"/>
      <c r="C11" s="133"/>
      <c r="D11" s="133"/>
      <c r="E11" s="137"/>
      <c r="F11" s="133"/>
      <c r="G11" s="133"/>
      <c r="H11" s="133"/>
    </row>
    <row r="12" spans="1:8" x14ac:dyDescent="0.2">
      <c r="A12" s="133"/>
      <c r="B12" s="134"/>
      <c r="C12" s="133"/>
      <c r="D12" s="133"/>
      <c r="E12" s="138"/>
      <c r="F12" s="133"/>
      <c r="G12" s="133"/>
      <c r="H12" s="133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1" t="s">
        <v>8</v>
      </c>
      <c r="B14" s="132"/>
      <c r="C14" s="132"/>
      <c r="D14" s="132"/>
      <c r="E14" s="132"/>
      <c r="F14" s="132"/>
      <c r="G14" s="132"/>
      <c r="H14" s="132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1" t="s">
        <v>12</v>
      </c>
      <c r="B17" s="132"/>
      <c r="C17" s="132"/>
      <c r="D17" s="132"/>
      <c r="E17" s="132"/>
      <c r="F17" s="132"/>
      <c r="G17" s="132"/>
      <c r="H17" s="132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1" t="s">
        <v>14</v>
      </c>
      <c r="B19" s="132"/>
      <c r="C19" s="132"/>
      <c r="D19" s="132"/>
      <c r="E19" s="132"/>
      <c r="F19" s="132"/>
      <c r="G19" s="132"/>
      <c r="H19" s="132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1" t="s">
        <v>16</v>
      </c>
      <c r="B21" s="132"/>
      <c r="C21" s="132"/>
      <c r="D21" s="132"/>
      <c r="E21" s="132"/>
      <c r="F21" s="132"/>
      <c r="G21" s="132"/>
      <c r="H21" s="132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1" t="s">
        <v>18</v>
      </c>
      <c r="B23" s="132"/>
      <c r="C23" s="132"/>
      <c r="D23" s="132"/>
      <c r="E23" s="132"/>
      <c r="F23" s="132"/>
      <c r="G23" s="132"/>
      <c r="H23" s="132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1" t="s">
        <v>21</v>
      </c>
      <c r="B26" s="132"/>
      <c r="C26" s="132"/>
      <c r="D26" s="132"/>
      <c r="E26" s="132"/>
      <c r="F26" s="132"/>
      <c r="G26" s="132"/>
      <c r="H26" s="132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1" t="s">
        <v>24</v>
      </c>
      <c r="B29" s="132"/>
      <c r="C29" s="132"/>
      <c r="D29" s="132"/>
      <c r="E29" s="132"/>
      <c r="F29" s="132"/>
      <c r="G29" s="132"/>
      <c r="H29" s="132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1" t="s">
        <v>32</v>
      </c>
      <c r="B35" s="132"/>
      <c r="C35" s="132"/>
      <c r="D35" s="132"/>
      <c r="E35" s="132"/>
      <c r="F35" s="132"/>
      <c r="G35" s="132"/>
      <c r="H35" s="132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1" t="s">
        <v>35</v>
      </c>
      <c r="B38" s="132"/>
      <c r="C38" s="132"/>
      <c r="D38" s="132"/>
      <c r="E38" s="132"/>
      <c r="F38" s="132"/>
      <c r="G38" s="132"/>
      <c r="H38" s="132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1" t="s">
        <v>38</v>
      </c>
      <c r="B42" s="132"/>
      <c r="C42" s="132"/>
      <c r="D42" s="132"/>
      <c r="E42" s="132"/>
      <c r="F42" s="132"/>
      <c r="G42" s="132"/>
      <c r="H42" s="132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1" t="s">
        <v>42</v>
      </c>
      <c r="B45" s="132"/>
      <c r="C45" s="132"/>
      <c r="D45" s="132"/>
      <c r="E45" s="132"/>
      <c r="F45" s="132"/>
      <c r="G45" s="132"/>
      <c r="H45" s="132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48">
        <v>10</v>
      </c>
      <c r="B49" s="151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23"/>
      <c r="R49" s="123"/>
    </row>
    <row r="50" spans="1:18" s="30" customFormat="1" x14ac:dyDescent="0.2">
      <c r="A50" s="149"/>
      <c r="B50" s="152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23"/>
      <c r="R50" s="123"/>
    </row>
    <row r="51" spans="1:18" s="30" customFormat="1" x14ac:dyDescent="0.2">
      <c r="A51" s="149"/>
      <c r="B51" s="152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23"/>
      <c r="R51" s="123"/>
    </row>
    <row r="52" spans="1:18" s="30" customFormat="1" x14ac:dyDescent="0.2">
      <c r="A52" s="149"/>
      <c r="B52" s="152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23"/>
      <c r="R52" s="123"/>
    </row>
    <row r="53" spans="1:18" s="30" customFormat="1" x14ac:dyDescent="0.2">
      <c r="A53" s="150"/>
      <c r="B53" s="153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23"/>
      <c r="R53" s="123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2" t="s">
        <v>74</v>
      </c>
      <c r="B55" s="143"/>
      <c r="C55" s="144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5" t="s">
        <v>75</v>
      </c>
      <c r="B56" s="146"/>
      <c r="C56" s="147"/>
      <c r="D56" s="37"/>
      <c r="E56" s="37"/>
      <c r="F56" s="37"/>
      <c r="G56" s="37"/>
      <c r="H56" s="38"/>
    </row>
    <row r="57" spans="1:18" x14ac:dyDescent="0.2">
      <c r="A57" s="145" t="s">
        <v>76</v>
      </c>
      <c r="B57" s="146"/>
      <c r="C57" s="147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1"/>
      <c r="J57" s="36"/>
      <c r="K57" s="36"/>
      <c r="L57" s="36"/>
    </row>
    <row r="58" spans="1:18" s="47" customFormat="1" ht="12.75" customHeight="1" x14ac:dyDescent="0.2">
      <c r="A58" s="124" t="s">
        <v>60</v>
      </c>
      <c r="B58" s="125"/>
      <c r="C58" s="125"/>
      <c r="D58" s="125"/>
      <c r="E58" s="125"/>
      <c r="F58" s="125"/>
      <c r="G58" s="125"/>
      <c r="H58" s="126"/>
    </row>
    <row r="59" spans="1:18" x14ac:dyDescent="0.2">
      <c r="A59" s="49" t="s">
        <v>67</v>
      </c>
      <c r="B59" s="49">
        <v>2019</v>
      </c>
      <c r="C59" s="39" t="s">
        <v>68</v>
      </c>
      <c r="D59" s="46">
        <v>0</v>
      </c>
      <c r="E59" s="46">
        <v>0</v>
      </c>
      <c r="F59" s="46">
        <v>0</v>
      </c>
      <c r="G59" s="46">
        <v>0</v>
      </c>
      <c r="H59" s="45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49" t="s">
        <v>50</v>
      </c>
      <c r="B60" s="49">
        <v>2020</v>
      </c>
      <c r="C60" s="39" t="s">
        <v>69</v>
      </c>
      <c r="D60" s="52" t="e">
        <f>D57*$C$59*$C$60</f>
        <v>#REF!</v>
      </c>
      <c r="E60" s="52" t="e">
        <f t="shared" ref="E60:G60" si="11">E57*$C$59*$C$60</f>
        <v>#REF!</v>
      </c>
      <c r="F60" s="52">
        <f t="shared" si="11"/>
        <v>0</v>
      </c>
      <c r="G60" s="52" t="e">
        <f t="shared" si="11"/>
        <v>#REF!</v>
      </c>
      <c r="H60" s="53" t="e">
        <f t="shared" si="10"/>
        <v>#REF!</v>
      </c>
      <c r="I60" s="36"/>
      <c r="J60" s="50"/>
      <c r="K60" s="36"/>
      <c r="L60" s="36"/>
      <c r="N60" s="36"/>
    </row>
    <row r="61" spans="1:18" x14ac:dyDescent="0.2">
      <c r="A61" s="49" t="s">
        <v>61</v>
      </c>
      <c r="B61" s="49">
        <v>2021</v>
      </c>
      <c r="C61" s="39" t="s">
        <v>70</v>
      </c>
      <c r="D61" s="46">
        <v>0</v>
      </c>
      <c r="E61" s="46">
        <v>0</v>
      </c>
      <c r="F61" s="46">
        <v>0</v>
      </c>
      <c r="G61" s="46">
        <v>0</v>
      </c>
      <c r="H61" s="45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49" t="s">
        <v>62</v>
      </c>
      <c r="B62" s="49">
        <v>2022</v>
      </c>
      <c r="C62" s="39" t="s">
        <v>71</v>
      </c>
      <c r="D62" s="46">
        <v>0</v>
      </c>
      <c r="E62" s="46">
        <v>0</v>
      </c>
      <c r="F62" s="46">
        <v>0</v>
      </c>
      <c r="G62" s="46">
        <v>0</v>
      </c>
      <c r="H62" s="45">
        <f>D62+E62+F62+G62</f>
        <v>0</v>
      </c>
      <c r="I62" s="36"/>
      <c r="N62" s="40"/>
    </row>
    <row r="63" spans="1:18" x14ac:dyDescent="0.2">
      <c r="A63" s="49" t="s">
        <v>63</v>
      </c>
      <c r="B63" s="49">
        <v>2023</v>
      </c>
      <c r="C63" s="39" t="s">
        <v>69</v>
      </c>
      <c r="D63" s="46">
        <v>0</v>
      </c>
      <c r="E63" s="46">
        <v>0</v>
      </c>
      <c r="F63" s="46">
        <v>0</v>
      </c>
      <c r="G63" s="46">
        <v>0</v>
      </c>
      <c r="H63" s="45">
        <f>D63+E63+F63+G63</f>
        <v>0</v>
      </c>
      <c r="I63" s="36"/>
      <c r="N63" s="40"/>
    </row>
    <row r="64" spans="1:18" x14ac:dyDescent="0.2">
      <c r="A64" s="49" t="s">
        <v>72</v>
      </c>
      <c r="B64" s="49">
        <v>2024</v>
      </c>
      <c r="C64" s="39" t="s">
        <v>69</v>
      </c>
      <c r="D64" s="46">
        <v>0</v>
      </c>
      <c r="E64" s="46">
        <v>0</v>
      </c>
      <c r="F64" s="46">
        <v>0</v>
      </c>
      <c r="G64" s="46">
        <v>0</v>
      </c>
      <c r="H64" s="45">
        <f t="shared" si="10"/>
        <v>0</v>
      </c>
      <c r="I64" s="36"/>
      <c r="J64" s="36"/>
      <c r="K64" s="36"/>
      <c r="L64" s="36"/>
      <c r="N64" s="40"/>
    </row>
    <row r="65" spans="1:14" x14ac:dyDescent="0.2">
      <c r="A65" s="127" t="s">
        <v>51</v>
      </c>
      <c r="B65" s="128"/>
      <c r="C65" s="129"/>
      <c r="D65" s="54" t="e">
        <f>SUM(D59:D64)+D56</f>
        <v>#REF!</v>
      </c>
      <c r="E65" s="54" t="e">
        <f t="shared" ref="E65:G65" si="12">SUM(E59:E64)+E56</f>
        <v>#REF!</v>
      </c>
      <c r="F65" s="54">
        <f t="shared" si="12"/>
        <v>0</v>
      </c>
      <c r="G65" s="54" t="e">
        <f t="shared" si="12"/>
        <v>#REF!</v>
      </c>
      <c r="H65" s="54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39" t="s">
        <v>64</v>
      </c>
      <c r="B66" s="140"/>
      <c r="C66" s="141"/>
      <c r="D66" s="44" t="e">
        <f>ROUND(D65/1.2/1000,3)</f>
        <v>#REF!</v>
      </c>
      <c r="E66" s="44" t="e">
        <f t="shared" ref="E66:G66" si="13">ROUND(E65/1.2/1000,3)</f>
        <v>#REF!</v>
      </c>
      <c r="F66" s="44">
        <f t="shared" si="13"/>
        <v>0</v>
      </c>
      <c r="G66" s="44" t="e">
        <f t="shared" si="13"/>
        <v>#REF!</v>
      </c>
      <c r="H66" s="44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zoomScaleNormal="100" workbookViewId="0">
      <selection activeCell="F11" sqref="F11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56" customWidth="1"/>
    <col min="7" max="7" width="9.5703125" style="41" bestFit="1" customWidth="1"/>
    <col min="8" max="16384" width="9.140625" style="41"/>
  </cols>
  <sheetData>
    <row r="1" spans="1:8" ht="15" customHeight="1" x14ac:dyDescent="0.2">
      <c r="A1" s="57"/>
      <c r="B1" s="117"/>
      <c r="C1" s="58"/>
      <c r="D1" s="59"/>
      <c r="E1" s="58"/>
      <c r="F1" s="115"/>
    </row>
    <row r="2" spans="1:8" ht="15.75" x14ac:dyDescent="0.2">
      <c r="A2" s="57"/>
      <c r="B2" s="118"/>
      <c r="C2" s="58"/>
      <c r="D2" s="61"/>
      <c r="E2" s="58"/>
      <c r="F2" s="116"/>
    </row>
    <row r="3" spans="1:8" ht="15.75" x14ac:dyDescent="0.2">
      <c r="A3" s="57"/>
      <c r="B3" s="118"/>
      <c r="C3" s="58"/>
      <c r="D3" s="61"/>
      <c r="E3" s="58"/>
      <c r="F3" s="116"/>
    </row>
    <row r="4" spans="1:8" ht="15.75" x14ac:dyDescent="0.2">
      <c r="A4" s="57"/>
      <c r="B4" s="118"/>
      <c r="C4" s="58"/>
      <c r="D4" s="61"/>
      <c r="E4" s="58"/>
      <c r="F4" s="116"/>
    </row>
    <row r="5" spans="1:8" ht="15.75" x14ac:dyDescent="0.2">
      <c r="A5" s="57"/>
      <c r="B5" s="118"/>
      <c r="C5" s="58"/>
      <c r="D5" s="61"/>
      <c r="E5" s="58"/>
      <c r="F5" s="116"/>
    </row>
    <row r="6" spans="1:8" ht="15.75" x14ac:dyDescent="0.2">
      <c r="A6" s="57"/>
      <c r="B6" s="60"/>
      <c r="C6" s="58"/>
      <c r="D6" s="61"/>
      <c r="E6" s="57"/>
      <c r="F6" s="116"/>
    </row>
    <row r="7" spans="1:8" ht="36.75" customHeight="1" x14ac:dyDescent="0.2">
      <c r="A7" s="166" t="s">
        <v>93</v>
      </c>
      <c r="B7" s="166"/>
      <c r="C7" s="166"/>
      <c r="D7" s="166"/>
      <c r="E7" s="166"/>
      <c r="F7" s="166"/>
    </row>
    <row r="8" spans="1:8" s="42" customFormat="1" ht="29.25" customHeight="1" thickBot="1" x14ac:dyDescent="0.25">
      <c r="A8" s="174" t="s">
        <v>116</v>
      </c>
      <c r="B8" s="174"/>
      <c r="C8" s="174"/>
      <c r="D8" s="174"/>
      <c r="E8" s="174"/>
      <c r="F8" s="174"/>
    </row>
    <row r="9" spans="1:8" ht="45.75" customHeight="1" thickBot="1" x14ac:dyDescent="0.25">
      <c r="A9" s="63" t="s">
        <v>53</v>
      </c>
      <c r="B9" s="64" t="s">
        <v>54</v>
      </c>
      <c r="C9" s="64" t="s">
        <v>55</v>
      </c>
      <c r="D9" s="64" t="s">
        <v>84</v>
      </c>
      <c r="E9" s="64" t="s">
        <v>56</v>
      </c>
      <c r="F9" s="65" t="s">
        <v>85</v>
      </c>
    </row>
    <row r="10" spans="1:8" s="55" customFormat="1" ht="30.75" customHeight="1" thickBot="1" x14ac:dyDescent="0.3">
      <c r="A10" s="66">
        <v>1</v>
      </c>
      <c r="B10" s="67" t="s">
        <v>115</v>
      </c>
      <c r="C10" s="68" t="s">
        <v>95</v>
      </c>
      <c r="D10" s="69">
        <v>451.6</v>
      </c>
      <c r="E10" s="70">
        <v>0.04</v>
      </c>
      <c r="F10" s="71">
        <f>D10*E10</f>
        <v>18.064</v>
      </c>
    </row>
    <row r="11" spans="1:8" s="43" customFormat="1" ht="13.5" customHeight="1" thickBot="1" x14ac:dyDescent="0.25">
      <c r="A11" s="172" t="s">
        <v>105</v>
      </c>
      <c r="B11" s="173"/>
      <c r="C11" s="72"/>
      <c r="D11" s="73"/>
      <c r="E11" s="74"/>
      <c r="F11" s="120">
        <f>SUM(F10:F10)</f>
        <v>18.064</v>
      </c>
      <c r="H11" s="121"/>
    </row>
    <row r="12" spans="1:8" s="55" customFormat="1" x14ac:dyDescent="0.25">
      <c r="A12" s="167" t="s">
        <v>86</v>
      </c>
      <c r="B12" s="168"/>
      <c r="C12" s="168"/>
      <c r="D12" s="168"/>
      <c r="E12" s="168"/>
      <c r="F12" s="169"/>
    </row>
    <row r="13" spans="1:8" s="55" customFormat="1" ht="24" x14ac:dyDescent="0.25">
      <c r="A13" s="75"/>
      <c r="B13" s="76" t="s">
        <v>83</v>
      </c>
      <c r="C13" s="77" t="s">
        <v>82</v>
      </c>
      <c r="D13" s="78">
        <f>F11</f>
        <v>18.064</v>
      </c>
      <c r="E13" s="79">
        <v>0.09</v>
      </c>
      <c r="F13" s="80">
        <f>D13*E13</f>
        <v>1.6257599999999999</v>
      </c>
    </row>
    <row r="14" spans="1:8" s="55" customFormat="1" x14ac:dyDescent="0.25">
      <c r="A14" s="75"/>
      <c r="B14" s="76" t="s">
        <v>96</v>
      </c>
      <c r="C14" s="77" t="s">
        <v>97</v>
      </c>
      <c r="D14" s="78">
        <f>F11</f>
        <v>18.064</v>
      </c>
      <c r="E14" s="79">
        <v>1.4999999999999999E-2</v>
      </c>
      <c r="F14" s="80">
        <f t="shared" ref="F14:F21" si="0">D14*E14</f>
        <v>0.27095999999999998</v>
      </c>
    </row>
    <row r="15" spans="1:8" s="55" customFormat="1" ht="24" x14ac:dyDescent="0.25">
      <c r="A15" s="75"/>
      <c r="B15" s="76" t="s">
        <v>98</v>
      </c>
      <c r="C15" s="77" t="s">
        <v>97</v>
      </c>
      <c r="D15" s="78">
        <f>F11</f>
        <v>18.064</v>
      </c>
      <c r="E15" s="79">
        <v>1.4999999999999999E-2</v>
      </c>
      <c r="F15" s="80">
        <f>D15*E15</f>
        <v>0.27095999999999998</v>
      </c>
    </row>
    <row r="16" spans="1:8" s="55" customFormat="1" x14ac:dyDescent="0.25">
      <c r="A16" s="75"/>
      <c r="B16" s="76" t="s">
        <v>99</v>
      </c>
      <c r="C16" s="77" t="s">
        <v>97</v>
      </c>
      <c r="D16" s="78">
        <f>F11</f>
        <v>18.064</v>
      </c>
      <c r="E16" s="79">
        <v>7.4999999999999997E-2</v>
      </c>
      <c r="F16" s="80">
        <f t="shared" si="0"/>
        <v>1.3548</v>
      </c>
    </row>
    <row r="17" spans="1:6" s="55" customFormat="1" x14ac:dyDescent="0.25">
      <c r="A17" s="75"/>
      <c r="B17" s="76" t="s">
        <v>57</v>
      </c>
      <c r="C17" s="77" t="s">
        <v>97</v>
      </c>
      <c r="D17" s="78">
        <f>F11</f>
        <v>18.064</v>
      </c>
      <c r="E17" s="79">
        <v>2.5999999999999999E-2</v>
      </c>
      <c r="F17" s="80">
        <f t="shared" si="0"/>
        <v>0.46966399999999997</v>
      </c>
    </row>
    <row r="18" spans="1:6" s="55" customFormat="1" x14ac:dyDescent="0.25">
      <c r="A18" s="75"/>
      <c r="B18" s="76" t="s">
        <v>100</v>
      </c>
      <c r="C18" s="77" t="s">
        <v>97</v>
      </c>
      <c r="D18" s="78">
        <f>F11</f>
        <v>18.064</v>
      </c>
      <c r="E18" s="79">
        <v>0.03</v>
      </c>
      <c r="F18" s="80">
        <f t="shared" si="0"/>
        <v>0.54191999999999996</v>
      </c>
    </row>
    <row r="19" spans="1:6" s="55" customFormat="1" x14ac:dyDescent="0.25">
      <c r="A19" s="81"/>
      <c r="B19" s="82" t="s">
        <v>58</v>
      </c>
      <c r="C19" s="83" t="s">
        <v>97</v>
      </c>
      <c r="D19" s="84">
        <f>F11</f>
        <v>18.064</v>
      </c>
      <c r="E19" s="85">
        <v>0.03</v>
      </c>
      <c r="F19" s="86">
        <f t="shared" si="0"/>
        <v>0.54191999999999996</v>
      </c>
    </row>
    <row r="20" spans="1:6" s="55" customFormat="1" x14ac:dyDescent="0.25">
      <c r="A20" s="81"/>
      <c r="B20" s="82" t="s">
        <v>103</v>
      </c>
      <c r="C20" s="83" t="s">
        <v>102</v>
      </c>
      <c r="D20" s="84">
        <f>F11</f>
        <v>18.064</v>
      </c>
      <c r="E20" s="85">
        <v>2.1999999999999999E-2</v>
      </c>
      <c r="F20" s="86">
        <f t="shared" si="0"/>
        <v>0.39740799999999998</v>
      </c>
    </row>
    <row r="21" spans="1:6" s="55" customFormat="1" ht="24.75" thickBot="1" x14ac:dyDescent="0.3">
      <c r="A21" s="87"/>
      <c r="B21" s="88" t="s">
        <v>104</v>
      </c>
      <c r="C21" s="89" t="s">
        <v>102</v>
      </c>
      <c r="D21" s="90">
        <f>F11</f>
        <v>18.064</v>
      </c>
      <c r="E21" s="91">
        <v>3.5999999999999997E-2</v>
      </c>
      <c r="F21" s="92">
        <f t="shared" si="0"/>
        <v>0.65030399999999999</v>
      </c>
    </row>
    <row r="22" spans="1:6" s="43" customFormat="1" ht="13.5" customHeight="1" thickBot="1" x14ac:dyDescent="0.25">
      <c r="A22" s="170" t="s">
        <v>87</v>
      </c>
      <c r="B22" s="171"/>
      <c r="C22" s="171"/>
      <c r="D22" s="171"/>
      <c r="E22" s="171"/>
      <c r="F22" s="93">
        <f>SUM(F13:F21,F11)</f>
        <v>24.187696000000003</v>
      </c>
    </row>
    <row r="23" spans="1:6" s="43" customFormat="1" ht="13.5" customHeight="1" thickBot="1" x14ac:dyDescent="0.25">
      <c r="A23" s="175" t="s">
        <v>94</v>
      </c>
      <c r="B23" s="176"/>
      <c r="C23" s="176"/>
      <c r="D23" s="176"/>
      <c r="E23" s="176"/>
      <c r="F23" s="177"/>
    </row>
    <row r="24" spans="1:6" s="43" customFormat="1" ht="13.5" customHeight="1" x14ac:dyDescent="0.2">
      <c r="A24" s="178" t="s">
        <v>88</v>
      </c>
      <c r="B24" s="179"/>
      <c r="C24" s="179"/>
      <c r="D24" s="179"/>
      <c r="E24" s="94">
        <v>0.82499999999999996</v>
      </c>
      <c r="F24" s="95">
        <f>F22*E24</f>
        <v>19.954849200000002</v>
      </c>
    </row>
    <row r="25" spans="1:6" s="43" customFormat="1" ht="13.5" customHeight="1" x14ac:dyDescent="0.2">
      <c r="A25" s="180" t="s">
        <v>89</v>
      </c>
      <c r="B25" s="181"/>
      <c r="C25" s="181"/>
      <c r="D25" s="181"/>
      <c r="E25" s="96">
        <v>0</v>
      </c>
      <c r="F25" s="97">
        <f>F22*E25</f>
        <v>0</v>
      </c>
    </row>
    <row r="26" spans="1:6" s="43" customFormat="1" ht="13.5" customHeight="1" x14ac:dyDescent="0.2">
      <c r="A26" s="180" t="s">
        <v>90</v>
      </c>
      <c r="B26" s="181"/>
      <c r="C26" s="181"/>
      <c r="D26" s="181"/>
      <c r="E26" s="96">
        <v>5.0000000000000001E-3</v>
      </c>
      <c r="F26" s="97">
        <f>F22*E26</f>
        <v>0.12093848000000001</v>
      </c>
    </row>
    <row r="27" spans="1:6" s="43" customFormat="1" ht="13.5" customHeight="1" thickBot="1" x14ac:dyDescent="0.25">
      <c r="A27" s="180" t="s">
        <v>101</v>
      </c>
      <c r="B27" s="181"/>
      <c r="C27" s="181"/>
      <c r="D27" s="181"/>
      <c r="E27" s="98">
        <f>0.17</f>
        <v>0.17</v>
      </c>
      <c r="F27" s="97">
        <f>F22*E27</f>
        <v>4.1119083200000004</v>
      </c>
    </row>
    <row r="28" spans="1:6" ht="13.5" thickBot="1" x14ac:dyDescent="0.25">
      <c r="A28" s="185" t="s">
        <v>91</v>
      </c>
      <c r="B28" s="186"/>
      <c r="C28" s="186"/>
      <c r="D28" s="186"/>
      <c r="E28" s="186"/>
      <c r="F28" s="187"/>
    </row>
    <row r="29" spans="1:6" x14ac:dyDescent="0.2">
      <c r="A29" s="188" t="s">
        <v>88</v>
      </c>
      <c r="B29" s="189"/>
      <c r="C29" s="189"/>
      <c r="D29" s="190"/>
      <c r="E29" s="99">
        <v>5.83</v>
      </c>
      <c r="F29" s="100">
        <f>F24*E29</f>
        <v>116.33677083600001</v>
      </c>
    </row>
    <row r="30" spans="1:6" x14ac:dyDescent="0.2">
      <c r="A30" s="182" t="s">
        <v>89</v>
      </c>
      <c r="B30" s="183"/>
      <c r="C30" s="183"/>
      <c r="D30" s="184"/>
      <c r="E30" s="98">
        <v>4.58</v>
      </c>
      <c r="F30" s="101">
        <f>F25*E30</f>
        <v>0</v>
      </c>
    </row>
    <row r="31" spans="1:6" x14ac:dyDescent="0.2">
      <c r="A31" s="182" t="s">
        <v>90</v>
      </c>
      <c r="B31" s="183"/>
      <c r="C31" s="183"/>
      <c r="D31" s="184"/>
      <c r="E31" s="98">
        <v>5.83</v>
      </c>
      <c r="F31" s="101">
        <f>F26*E31</f>
        <v>0.70507133840000014</v>
      </c>
    </row>
    <row r="32" spans="1:6" ht="13.5" thickBot="1" x14ac:dyDescent="0.25">
      <c r="A32" s="194" t="s">
        <v>109</v>
      </c>
      <c r="B32" s="195"/>
      <c r="C32" s="195"/>
      <c r="D32" s="196"/>
      <c r="E32" s="102">
        <v>9.0299999999999994</v>
      </c>
      <c r="F32" s="103">
        <f>F27*E32</f>
        <v>37.130532129599999</v>
      </c>
    </row>
    <row r="33" spans="1:8" ht="13.5" thickBot="1" x14ac:dyDescent="0.25">
      <c r="A33" s="191" t="s">
        <v>92</v>
      </c>
      <c r="B33" s="192"/>
      <c r="C33" s="192"/>
      <c r="D33" s="192"/>
      <c r="E33" s="193"/>
      <c r="F33" s="104">
        <f>SUM(F29:F32)</f>
        <v>154.17237430400002</v>
      </c>
    </row>
    <row r="34" spans="1:8" x14ac:dyDescent="0.2">
      <c r="A34" s="66"/>
      <c r="B34" s="67" t="s">
        <v>110</v>
      </c>
      <c r="C34" s="68" t="s">
        <v>97</v>
      </c>
      <c r="D34" s="105" t="s">
        <v>111</v>
      </c>
      <c r="E34" s="106">
        <v>7.4999999999999997E-2</v>
      </c>
      <c r="F34" s="71">
        <f>F33*E34</f>
        <v>11.5629280728</v>
      </c>
    </row>
    <row r="35" spans="1:8" ht="36.75" thickBot="1" x14ac:dyDescent="0.25">
      <c r="A35" s="87"/>
      <c r="B35" s="88" t="s">
        <v>112</v>
      </c>
      <c r="C35" s="89" t="s">
        <v>113</v>
      </c>
      <c r="D35" s="107" t="s">
        <v>114</v>
      </c>
      <c r="E35" s="91">
        <v>1.2E-2</v>
      </c>
      <c r="F35" s="92">
        <f>F33*E35</f>
        <v>1.8500684916480001</v>
      </c>
    </row>
    <row r="36" spans="1:8" ht="13.5" thickBot="1" x14ac:dyDescent="0.25">
      <c r="A36" s="185" t="s">
        <v>106</v>
      </c>
      <c r="B36" s="186"/>
      <c r="C36" s="186"/>
      <c r="D36" s="186"/>
      <c r="E36" s="186"/>
      <c r="F36" s="187"/>
    </row>
    <row r="37" spans="1:8" x14ac:dyDescent="0.2">
      <c r="A37" s="188" t="s">
        <v>88</v>
      </c>
      <c r="B37" s="189"/>
      <c r="C37" s="189"/>
      <c r="D37" s="190"/>
      <c r="E37" s="108">
        <v>1.05</v>
      </c>
      <c r="F37" s="95">
        <f>F29*E37</f>
        <v>122.15360937780002</v>
      </c>
      <c r="H37" s="122"/>
    </row>
    <row r="38" spans="1:8" x14ac:dyDescent="0.2">
      <c r="A38" s="182" t="s">
        <v>89</v>
      </c>
      <c r="B38" s="183"/>
      <c r="C38" s="183"/>
      <c r="D38" s="184"/>
      <c r="E38" s="109">
        <v>1.05</v>
      </c>
      <c r="F38" s="97">
        <f>F30*E38</f>
        <v>0</v>
      </c>
    </row>
    <row r="39" spans="1:8" x14ac:dyDescent="0.2">
      <c r="A39" s="182" t="s">
        <v>90</v>
      </c>
      <c r="B39" s="183"/>
      <c r="C39" s="183"/>
      <c r="D39" s="184"/>
      <c r="E39" s="109">
        <v>1.05</v>
      </c>
      <c r="F39" s="97">
        <f>F31*E39</f>
        <v>0.74032490532000017</v>
      </c>
    </row>
    <row r="40" spans="1:8" x14ac:dyDescent="0.2">
      <c r="A40" s="182" t="s">
        <v>101</v>
      </c>
      <c r="B40" s="183"/>
      <c r="C40" s="183"/>
      <c r="D40" s="184"/>
      <c r="E40" s="109">
        <v>1.05</v>
      </c>
      <c r="F40" s="97">
        <f>(F32-F34)*E40</f>
        <v>26.845984259640002</v>
      </c>
    </row>
    <row r="41" spans="1:8" ht="13.5" thickBot="1" x14ac:dyDescent="0.25">
      <c r="A41" s="157" t="s">
        <v>4</v>
      </c>
      <c r="B41" s="158"/>
      <c r="C41" s="158"/>
      <c r="D41" s="159"/>
      <c r="E41" s="110">
        <v>1.05</v>
      </c>
      <c r="F41" s="111">
        <f>F34*E41</f>
        <v>12.14107447644</v>
      </c>
    </row>
    <row r="42" spans="1:8" ht="13.5" thickBot="1" x14ac:dyDescent="0.25">
      <c r="A42" s="160" t="s">
        <v>107</v>
      </c>
      <c r="B42" s="161"/>
      <c r="C42" s="161"/>
      <c r="D42" s="161"/>
      <c r="E42" s="162"/>
      <c r="F42" s="119">
        <f>SUM(F37:F41)</f>
        <v>161.88099301920002</v>
      </c>
      <c r="H42" s="122"/>
    </row>
    <row r="43" spans="1:8" ht="13.5" thickBot="1" x14ac:dyDescent="0.25">
      <c r="A43" s="163" t="s">
        <v>78</v>
      </c>
      <c r="B43" s="164"/>
      <c r="C43" s="164"/>
      <c r="D43" s="164"/>
      <c r="E43" s="165"/>
      <c r="F43" s="112">
        <f>F42*0.2</f>
        <v>32.376198603840002</v>
      </c>
    </row>
    <row r="44" spans="1:8" ht="13.5" thickBot="1" x14ac:dyDescent="0.25">
      <c r="A44" s="154" t="s">
        <v>108</v>
      </c>
      <c r="B44" s="155"/>
      <c r="C44" s="155"/>
      <c r="D44" s="155"/>
      <c r="E44" s="156"/>
      <c r="F44" s="113">
        <f>SUM(F42:F43)</f>
        <v>194.25719162304003</v>
      </c>
    </row>
    <row r="45" spans="1:8" x14ac:dyDescent="0.2">
      <c r="A45" s="66"/>
      <c r="B45" s="67" t="s">
        <v>110</v>
      </c>
      <c r="C45" s="68" t="s">
        <v>97</v>
      </c>
      <c r="D45" s="105" t="s">
        <v>111</v>
      </c>
      <c r="E45" s="106">
        <v>7.4999999999999997E-2</v>
      </c>
      <c r="F45" s="71">
        <f>F44*E45</f>
        <v>14.569289371728001</v>
      </c>
    </row>
    <row r="46" spans="1:8" ht="36.75" thickBot="1" x14ac:dyDescent="0.25">
      <c r="A46" s="87"/>
      <c r="B46" s="88" t="s">
        <v>112</v>
      </c>
      <c r="C46" s="89" t="s">
        <v>113</v>
      </c>
      <c r="D46" s="107" t="s">
        <v>114</v>
      </c>
      <c r="E46" s="91">
        <v>1.2E-2</v>
      </c>
      <c r="F46" s="92">
        <f>F44*E46</f>
        <v>2.3310862994764805</v>
      </c>
    </row>
    <row r="47" spans="1:8" x14ac:dyDescent="0.2">
      <c r="A47" s="57"/>
      <c r="B47" s="57"/>
      <c r="C47" s="57"/>
      <c r="D47" s="57"/>
      <c r="E47" s="57"/>
      <c r="F47" s="62"/>
    </row>
    <row r="48" spans="1:8" x14ac:dyDescent="0.2">
      <c r="A48" s="57"/>
      <c r="B48" s="114"/>
      <c r="C48" s="57"/>
      <c r="D48" s="57"/>
      <c r="E48" s="57"/>
      <c r="F48" s="62"/>
    </row>
    <row r="49" spans="1:6" x14ac:dyDescent="0.2">
      <c r="A49" s="57"/>
      <c r="B49" s="114"/>
      <c r="C49" s="57"/>
      <c r="D49" s="57"/>
      <c r="E49" s="57"/>
      <c r="F49" s="62"/>
    </row>
    <row r="50" spans="1:6" x14ac:dyDescent="0.2">
      <c r="A50" s="57"/>
      <c r="B50" s="57"/>
      <c r="C50" s="57"/>
      <c r="D50" s="57"/>
      <c r="E50" s="57"/>
      <c r="F50" s="62"/>
    </row>
  </sheetData>
  <mergeCells count="25">
    <mergeCell ref="A36:F36"/>
    <mergeCell ref="A38:D38"/>
    <mergeCell ref="A37:D37"/>
    <mergeCell ref="A28:F28"/>
    <mergeCell ref="A29:D29"/>
    <mergeCell ref="A30:D30"/>
    <mergeCell ref="A31:D31"/>
    <mergeCell ref="A33:E33"/>
    <mergeCell ref="A32:D32"/>
    <mergeCell ref="A44:E44"/>
    <mergeCell ref="A41:D41"/>
    <mergeCell ref="A42:E42"/>
    <mergeCell ref="A43:E43"/>
    <mergeCell ref="A7:F7"/>
    <mergeCell ref="A12:F12"/>
    <mergeCell ref="A22:E22"/>
    <mergeCell ref="A11:B11"/>
    <mergeCell ref="A8:F8"/>
    <mergeCell ref="A23:F23"/>
    <mergeCell ref="A24:D24"/>
    <mergeCell ref="A25:D25"/>
    <mergeCell ref="A26:D26"/>
    <mergeCell ref="A27:D27"/>
    <mergeCell ref="A39:D39"/>
    <mergeCell ref="A40:D40"/>
  </mergeCells>
  <pageMargins left="0.70866141732283472" right="0.70866141732283472" top="0.74803149606299213" bottom="0.74803149606299213" header="0.31496062992125984" footer="0.31496062992125984"/>
  <pageSetup paperSize="9" firstPageNumber="2" fitToHeight="0" orientation="landscape" useFirstPageNumber="1" r:id="rId1"/>
  <rowBreaks count="1" manualBreakCount="1">
    <brk id="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2019-08-07T01:09:51Z</cp:lastPrinted>
  <dcterms:created xsi:type="dcterms:W3CDTF">2016-12-11T23:43:31Z</dcterms:created>
  <dcterms:modified xsi:type="dcterms:W3CDTF">2020-02-12T00:08:52Z</dcterms:modified>
</cp:coreProperties>
</file>