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ПРОБНЫЙ\8305\8305 на ЭТП\Технические требования\Прил. 4 Сводный сметный расчет\"/>
    </mc:Choice>
  </mc:AlternateContent>
  <bookViews>
    <workbookView xWindow="0" yWindow="0" windowWidth="22845" windowHeight="11445"/>
  </bookViews>
  <sheets>
    <sheet name="С зимним коэффициентом (2)" sheetId="3" r:id="rId1"/>
  </sheets>
  <definedNames>
    <definedName name="_xlnm._FilterDatabase" localSheetId="0" hidden="1">'С зимним коэффициентом (2)'!$A$7:$G$171</definedName>
    <definedName name="_xlnm.Print_Area" localSheetId="0">'С зимним коэффициентом (2)'!$A$1:$K$173</definedName>
  </definedNames>
  <calcPr calcId="162913"/>
</workbook>
</file>

<file path=xl/calcChain.xml><?xml version="1.0" encoding="utf-8"?>
<calcChain xmlns="http://schemas.openxmlformats.org/spreadsheetml/2006/main">
  <c r="K170" i="3" l="1"/>
  <c r="K168" i="3"/>
  <c r="K167" i="3"/>
  <c r="K166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6" i="3"/>
  <c r="K125" i="3"/>
  <c r="K124" i="3"/>
  <c r="K123" i="3"/>
  <c r="K122" i="3"/>
  <c r="K118" i="3"/>
  <c r="K117" i="3"/>
  <c r="K116" i="3"/>
  <c r="K115" i="3"/>
  <c r="K113" i="3"/>
  <c r="K112" i="3"/>
  <c r="K111" i="3"/>
  <c r="K109" i="3"/>
  <c r="K108" i="3"/>
  <c r="K107" i="3"/>
  <c r="K105" i="3"/>
  <c r="K104" i="3"/>
  <c r="K103" i="3"/>
  <c r="K102" i="3"/>
  <c r="K101" i="3"/>
  <c r="K100" i="3"/>
  <c r="K99" i="3"/>
  <c r="K98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2" i="3"/>
  <c r="K81" i="3"/>
  <c r="K80" i="3"/>
  <c r="K79" i="3"/>
  <c r="K78" i="3"/>
  <c r="K77" i="3"/>
  <c r="I76" i="3"/>
  <c r="K74" i="3"/>
  <c r="K72" i="3"/>
  <c r="K69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1" i="3"/>
  <c r="K30" i="3"/>
  <c r="K29" i="3"/>
  <c r="G120" i="3"/>
  <c r="J120" i="3" s="1"/>
  <c r="G118" i="3"/>
  <c r="G117" i="3"/>
  <c r="G116" i="3"/>
  <c r="G115" i="3"/>
  <c r="G113" i="3"/>
  <c r="G112" i="3"/>
  <c r="G111" i="3"/>
  <c r="G114" i="3" s="1"/>
  <c r="G109" i="3"/>
  <c r="G108" i="3"/>
  <c r="G107" i="3"/>
  <c r="G105" i="3"/>
  <c r="G104" i="3"/>
  <c r="G103" i="3"/>
  <c r="G102" i="3"/>
  <c r="G101" i="3"/>
  <c r="G100" i="3"/>
  <c r="G99" i="3"/>
  <c r="G98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97" i="3" s="1"/>
  <c r="J97" i="3" s="1"/>
  <c r="G82" i="3"/>
  <c r="G81" i="3"/>
  <c r="G80" i="3"/>
  <c r="G79" i="3"/>
  <c r="G78" i="3"/>
  <c r="J114" i="3" l="1"/>
  <c r="H114" i="3"/>
  <c r="H97" i="3"/>
  <c r="G83" i="3"/>
  <c r="G106" i="3"/>
  <c r="G110" i="3"/>
  <c r="G119" i="3"/>
  <c r="I97" i="3"/>
  <c r="H120" i="3"/>
  <c r="K120" i="3"/>
  <c r="G168" i="3"/>
  <c r="G167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J110" i="3" l="1"/>
  <c r="H110" i="3"/>
  <c r="J83" i="3"/>
  <c r="I83" i="3"/>
  <c r="I121" i="3" s="1"/>
  <c r="H83" i="3"/>
  <c r="J119" i="3"/>
  <c r="H119" i="3"/>
  <c r="J106" i="3"/>
  <c r="J121" i="3" s="1"/>
  <c r="I106" i="3"/>
  <c r="H106" i="3"/>
  <c r="G165" i="3"/>
  <c r="J165" i="3" s="1"/>
  <c r="K165" i="3" s="1"/>
  <c r="G169" i="3"/>
  <c r="J169" i="3" s="1"/>
  <c r="K169" i="3" s="1"/>
  <c r="G121" i="3"/>
  <c r="G47" i="3"/>
  <c r="G45" i="3"/>
  <c r="H121" i="3" l="1"/>
  <c r="K121" i="3" s="1"/>
  <c r="G74" i="3"/>
  <c r="G31" i="3" l="1"/>
  <c r="G72" i="3" l="1"/>
  <c r="G30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6" i="3"/>
  <c r="G125" i="3"/>
  <c r="G124" i="3"/>
  <c r="G123" i="3"/>
  <c r="G75" i="3"/>
  <c r="J75" i="3" s="1"/>
  <c r="K75" i="3" s="1"/>
  <c r="G73" i="3"/>
  <c r="J73" i="3" s="1"/>
  <c r="K73" i="3" s="1"/>
  <c r="G71" i="3"/>
  <c r="G70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6" i="3"/>
  <c r="G44" i="3"/>
  <c r="G43" i="3"/>
  <c r="G42" i="3"/>
  <c r="G41" i="3"/>
  <c r="G40" i="3"/>
  <c r="G39" i="3"/>
  <c r="G38" i="3"/>
  <c r="G37" i="3"/>
  <c r="G36" i="3"/>
  <c r="G35" i="3"/>
  <c r="G34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H70" i="3" l="1"/>
  <c r="J70" i="3"/>
  <c r="J71" i="3"/>
  <c r="H71" i="3"/>
  <c r="K71" i="3" s="1"/>
  <c r="G32" i="3"/>
  <c r="G127" i="3"/>
  <c r="J127" i="3" s="1"/>
  <c r="K127" i="3" s="1"/>
  <c r="G76" i="3"/>
  <c r="G68" i="3"/>
  <c r="G147" i="3"/>
  <c r="J147" i="3" s="1"/>
  <c r="K147" i="3" s="1"/>
  <c r="J76" i="3" l="1"/>
  <c r="J68" i="3"/>
  <c r="H68" i="3"/>
  <c r="J32" i="3"/>
  <c r="J171" i="3" s="1"/>
  <c r="J173" i="3" s="1"/>
  <c r="I32" i="3"/>
  <c r="I171" i="3" s="1"/>
  <c r="H32" i="3"/>
  <c r="H76" i="3"/>
  <c r="K76" i="3" s="1"/>
  <c r="K70" i="3"/>
  <c r="G171" i="3"/>
  <c r="D5" i="3" s="1"/>
  <c r="K32" i="3" l="1"/>
  <c r="H171" i="3"/>
  <c r="K68" i="3"/>
  <c r="I173" i="3"/>
  <c r="H173" i="3" l="1"/>
  <c r="K173" i="3" s="1"/>
  <c r="K171" i="3"/>
</calcChain>
</file>

<file path=xl/sharedStrings.xml><?xml version="1.0" encoding="utf-8"?>
<sst xmlns="http://schemas.openxmlformats.org/spreadsheetml/2006/main" count="457" uniqueCount="336">
  <si>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</si>
  <si>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</si>
  <si>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</si>
  <si>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</si>
  <si>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</si>
  <si>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</si>
  <si>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</si>
  <si>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</si>
  <si>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</si>
  <si>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</si>
  <si>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</si>
  <si>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</si>
  <si>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</si>
  <si>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</si>
  <si>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</si>
  <si>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</si>
  <si>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</si>
  <si>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</si>
  <si>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</si>
  <si>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</si>
  <si>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</si>
  <si>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</si>
  <si>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</si>
  <si>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</si>
  <si>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</si>
  <si>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</si>
  <si>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</si>
  <si>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</si>
  <si>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</si>
  <si>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</si>
  <si>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</si>
  <si>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</si>
  <si>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</si>
  <si>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</si>
  <si>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</si>
  <si>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</si>
  <si>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</si>
  <si>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</si>
  <si>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</si>
  <si>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</si>
  <si>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</si>
  <si>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</si>
  <si>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</si>
  <si>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</si>
  <si>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</si>
  <si>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</si>
  <si>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</si>
  <si>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</si>
  <si>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</si>
  <si>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</si>
  <si>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</si>
  <si>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</si>
  <si>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</si>
  <si>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</si>
  <si>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</si>
  <si>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</si>
  <si>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</si>
  <si>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</si>
  <si>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</si>
  <si>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</si>
  <si>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</si>
  <si>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</si>
  <si>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</si>
  <si>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</si>
  <si>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</si>
  <si>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</si>
  <si>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</si>
  <si>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</si>
  <si>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</si>
  <si>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</si>
  <si>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</si>
  <si>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</si>
  <si>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</si>
  <si>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</si>
  <si>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</si>
  <si>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</si>
  <si>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</si>
  <si>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</si>
  <si>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</si>
  <si>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</si>
  <si>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</si>
  <si>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</si>
  <si>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</si>
  <si>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</si>
  <si>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</si>
  <si>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</si>
  <si>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</si>
  <si>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</si>
  <si>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</si>
  <si>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</si>
  <si>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</si>
  <si>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</si>
  <si>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</si>
  <si>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</si>
  <si>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</si>
  <si>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</si>
  <si>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</si>
  <si>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</si>
  <si>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</si>
  <si>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</si>
  <si>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</si>
  <si>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</si>
  <si>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</si>
  <si>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</si>
  <si>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</si>
  <si>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</si>
  <si>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</si>
  <si>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</si>
  <si>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</si>
  <si>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</si>
  <si>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</si>
  <si>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</si>
  <si>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</si>
  <si>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</si>
  <si>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</si>
  <si>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</si>
  <si>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</si>
  <si>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</si>
  <si>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</si>
  <si>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</si>
  <si>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</si>
  <si>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</si>
  <si>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</si>
  <si>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</si>
  <si>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</si>
  <si>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</si>
  <si>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</si>
  <si>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</si>
  <si>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</si>
  <si>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</si>
  <si>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</si>
  <si>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</si>
  <si>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</si>
  <si>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</si>
  <si>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</si>
  <si>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</si>
  <si>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</si>
  <si>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</si>
  <si>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</si>
  <si>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</si>
  <si>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</si>
  <si>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</si>
  <si>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</si>
  <si>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</si>
  <si>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</si>
  <si>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</si>
  <si>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</si>
  <si>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</si>
  <si>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</si>
  <si>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</si>
  <si>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</si>
  <si>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</si>
  <si>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</si>
  <si>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</si>
  <si>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</si>
  <si>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</si>
  <si>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</si>
  <si>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</si>
  <si>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</si>
  <si>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</si>
  <si>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</si>
  <si>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</si>
  <si>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</si>
  <si>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</si>
  <si>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</si>
  <si>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</si>
  <si>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</si>
  <si>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</si>
  <si>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</si>
  <si>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</si>
  <si>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</si>
  <si>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</si>
  <si>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</si>
  <si>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</si>
  <si>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</si>
  <si>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</si>
  <si>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</si>
  <si>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</si>
  <si>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</si>
  <si>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</si>
  <si>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</si>
  <si>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</si>
  <si>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</si>
  <si>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</si>
  <si>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</si>
  <si>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</si>
  <si>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</si>
  <si>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</si>
  <si>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</si>
  <si>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</si>
  <si>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</si>
  <si>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</si>
  <si>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</si>
  <si>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</si>
  <si>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</si>
  <si>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</si>
  <si>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</si>
  <si>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</si>
  <si>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</si>
  <si>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</si>
  <si>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</si>
  <si>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</si>
  <si>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</si>
  <si>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</si>
  <si>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</si>
  <si>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</si>
  <si>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</si>
  <si>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</si>
  <si>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</si>
  <si>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</si>
  <si>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</si>
  <si>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</si>
  <si>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</si>
  <si>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</si>
  <si>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</si>
  <si>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</si>
  <si>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</si>
  <si>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</si>
  <si>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</si>
  <si>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</si>
  <si>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</si>
  <si>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</si>
  <si>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</si>
  <si>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</si>
  <si>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</si>
  <si>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</si>
  <si>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</si>
  <si>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</si>
  <si>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</si>
  <si>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</si>
  <si>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</si>
  <si>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</si>
  <si>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</si>
  <si>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</si>
  <si>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</si>
  <si>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</si>
  <si>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</si>
  <si>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</si>
  <si>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</si>
  <si>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</si>
  <si>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</si>
  <si>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</si>
  <si>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</si>
  <si>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</si>
  <si>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</si>
  <si>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</si>
  <si>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</si>
  <si>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</si>
  <si>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</si>
  <si>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</si>
  <si>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</si>
  <si>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</si>
  <si>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</si>
  <si>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</si>
  <si>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</si>
  <si>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</si>
  <si>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</si>
  <si>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</si>
  <si>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</si>
  <si>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</si>
  <si>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</si>
  <si>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</si>
  <si>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</si>
  <si>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</si>
  <si>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</si>
  <si>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</si>
  <si>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</si>
  <si>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</si>
  <si>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</si>
  <si>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</si>
  <si>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</si>
  <si>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</si>
  <si>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</si>
  <si>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</si>
  <si>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</si>
  <si>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</si>
  <si>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</si>
  <si>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</si>
  <si>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</si>
  <si>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</si>
  <si>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</si>
  <si>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</si>
  <si>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</si>
  <si>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</si>
  <si>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</si>
  <si>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</si>
  <si>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</si>
  <si>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</si>
  <si>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</si>
  <si>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</si>
  <si>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</si>
  <si>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</si>
  <si>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</si>
  <si>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</si>
  <si>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</si>
  <si>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</si>
  <si>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 xml:space="preserve"> Переход ВЛ-6(10) через автодорогу 2-3 кат. провод СИП3 1х50</t>
  </si>
  <si>
    <t>Переход ВЛ-6(10) через автодорогу 2-3 кат. провод АС-50</t>
  </si>
  <si>
    <t>Переход ВЛ-6(10) через автодорогу 2-3 кат. провод СИП3 1х70</t>
  </si>
  <si>
    <t>Переход ВЛ-6(10) через автодорогу 2-3 кат. провод СИП3 1х95</t>
  </si>
  <si>
    <t>Переход ВЛ-6(10) через автодорогу 1-2 кат. провод АС-50</t>
  </si>
  <si>
    <t>Переход ВЛ-6(10) через автодорогу 1-2 кат. провод СИП3 1х50</t>
  </si>
  <si>
    <t>Переход ВЛ-6(10) через автодорогу 1-2 кат. провод СИП3 1х70</t>
  </si>
  <si>
    <t>Переход ВЛ-6(10) через автодорогу 1-2 кат. провод СИП3 1х95</t>
  </si>
  <si>
    <t>Локальный сметный расчёт №</t>
  </si>
  <si>
    <t>Локальный сметный расчёт №30.1</t>
  </si>
  <si>
    <t xml:space="preserve">Подвеска провода СИП2А 3*95 + 1*70 </t>
  </si>
  <si>
    <t>Подвеска провода СИП2А 3*50 + 1*50 (0,4 кВ) -без учёта провода</t>
  </si>
  <si>
    <t>Переход ВЛ через дорогу 2-3 кат. СИП4 2х16 (0,4 кВ)</t>
  </si>
  <si>
    <t xml:space="preserve"> Переход ВЛ через дорогу 2-3 кат. СИП4 4х16 (0,4 кВ)</t>
  </si>
  <si>
    <t>Переход ВЛ через дорогу 2-3 кат. СИП4 4х25 (0,4 кВ)</t>
  </si>
  <si>
    <t>Переход ВЛ через дорогу 2-3 кат. СИП2А 3х35+1х50 (0,4 кВ)</t>
  </si>
  <si>
    <t>Переход ВЛ через дорогу 2-3 кат. СИП2А 3х50+1х50 (0,4 кВ)</t>
  </si>
  <si>
    <t>Переход ВЛ через дорогу 2-3 кат. СИП2А 3х70+1х70 (0,4 кВ)</t>
  </si>
  <si>
    <t>Переход ВЛ через дорогу 2-3 кат. СИП2А 3х95+1х70 (0,4 кВ)</t>
  </si>
  <si>
    <t>Переход ВЛ через дорогу 2-3 кат. СИП2А 3х120+1х95 (0,4 кВ)</t>
  </si>
  <si>
    <t>Переход ВЛ через дорогу 1-2 кат. СИП4 2х16 (0,4 кВ)</t>
  </si>
  <si>
    <t>Переход ВЛ через дорогу 1-2 кат. СИП4 4х16 (0,4 кВ)</t>
  </si>
  <si>
    <t>Переход ВЛ через дорогу 1-2 кат. СИП4 4х25 (0,4 кВ)</t>
  </si>
  <si>
    <t xml:space="preserve"> Переход ВЛ через дорогу 1-2 кат. СИП2А 3х35+1х50 (0,4 кВ)</t>
  </si>
  <si>
    <t xml:space="preserve"> Переход ВЛ через дорогу 1-2 кат. СИП2А 3х50+1х50 (0,4 кВ)</t>
  </si>
  <si>
    <t>Переход ВЛ через дорогу 1-2 кат. СИП2А 3х70+1х70 (0,4 кВ)</t>
  </si>
  <si>
    <t>Переход ВЛ через дорогу 1-2 кат. СИП2А 3х95+1х70 (0,4 кВ)</t>
  </si>
  <si>
    <t>Переход ВЛ через дорогу 1-2 кат. СИП2А 3х120+1х95 (0,4 кВ)</t>
  </si>
  <si>
    <t>Переход КЛ-0,4 кВ методом ГНБ</t>
  </si>
  <si>
    <t>Переход КЛ-6 кВ методом ГНБ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</si>
  <si>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п. Трудовое</t>
    </r>
  </si>
  <si>
    <t>материалы, 
руб</t>
  </si>
  <si>
    <t>обору-
дование, руб</t>
  </si>
  <si>
    <t>работы, 
руб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</si>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</sst>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left" vertical="center" wrapText="1"/>
    </xf>
    <xf numFmtId="4" fontId="6" fillId="0" borderId="16" xfId="0" applyNumberFormat="1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0" applyNumberFormat="1" applyFont="1"/>
    <xf numFmtId="164" fontId="10" fillId="0" borderId="0" xfId="0" applyNumberFormat="1" applyFont="1"/>
    <xf numFmtId="164" fontId="9" fillId="3" borderId="0" xfId="0" applyNumberFormat="1" applyFont="1" applyFill="1"/>
    <xf numFmtId="164" fontId="11" fillId="0" borderId="0" xfId="0" applyNumberFormat="1" applyFont="1"/>
    <xf numFmtId="164" fontId="12" fillId="3" borderId="0" xfId="0" applyNumberFormat="1" applyFont="1" applyFill="1"/>
    <xf numFmtId="164" fontId="12" fillId="0" borderId="0" xfId="0" applyNumberFormat="1" applyFont="1"/>
    <xf numFmtId="164" fontId="12" fillId="3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Alignment="1">
      <alignment horizontal="left" vertical="center" wrapText="1"/>
    </xf>
    <xf numFmtId="164" fontId="13" fillId="0" borderId="0" xfId="0" applyNumberFormat="1" applyFont="1"/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14" fillId="0" borderId="38" xfId="0" applyFont="1" applyFill="1" applyBorder="1" applyAlignment="1">
      <alignment horizontal="left" vertical="center" wrapText="1"/>
    </xf>
    <xf numFmtId="0" fontId="14" fillId="0" borderId="39" xfId="0" applyFont="1" applyFill="1" applyBorder="1" applyAlignment="1">
      <alignment horizontal="left" vertical="center" wrapText="1"/>
    </xf>
    <xf numFmtId="0" fontId="14" fillId="0" borderId="40" xfId="0" applyFont="1" applyFill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3"/>
  <sheetViews>
    <sheetView tabSelected="1" view="pageBreakPreview" zoomScale="85" zoomScaleNormal="85" zoomScaleSheetLayoutView="85" workbookViewId="0">
      <selection activeCell="A119" sqref="A119:XFD11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7" customWidth="1"/>
    <col min="6" max="7" width="17.7109375" style="17" customWidth="1"/>
    <col min="8" max="8" width="15.28515625" style="1" bestFit="1" customWidth="1"/>
    <col min="9" max="9" width="15.42578125" style="1" customWidth="1"/>
    <col min="10" max="10" width="13.85546875" style="1" customWidth="1"/>
    <col min="11" max="11" width="19.7109375" style="1" customWidth="1"/>
    <col min="12" max="16384" width="9.140625" style="1"/>
  </cols>
  <sheetData>
    <row r="1" spans="1:15" s="4" customFormat="1" x14ac:dyDescent="0.25">
      <c r="A1" s="5"/>
      <c r="B1" s="6"/>
      <c r="C1" s="3"/>
      <c r="D1" s="3"/>
      <c r="E1" s="15"/>
      <c r="F1" s="16"/>
      <c r="G1" s="7"/>
    </row>
    <row r="2" spans="1:15" s="4" customFormat="1" x14ac:dyDescent="0.25">
      <c r="A2" s="114" t="s">
        <v>102</v>
      </c>
      <c r="B2" s="114"/>
      <c r="C2" s="114"/>
      <c r="D2" s="114"/>
      <c r="E2" s="114"/>
      <c r="F2" s="114"/>
      <c r="G2" s="114"/>
    </row>
    <row r="3" spans="1:15" s="4" customFormat="1" x14ac:dyDescent="0.25">
      <c r="A3" s="115" t="s">
        <v>267</v>
      </c>
      <c r="B3" s="115"/>
      <c r="C3" s="115"/>
      <c r="D3" s="115"/>
      <c r="E3" s="115"/>
      <c r="F3" s="115"/>
      <c r="G3" s="115"/>
    </row>
    <row r="4" spans="1:15" s="4" customFormat="1" ht="15.75" customHeight="1" x14ac:dyDescent="0.25">
      <c r="A4" s="115" t="s">
        <v>326</v>
      </c>
      <c r="B4" s="115"/>
      <c r="C4" s="115"/>
      <c r="D4" s="115"/>
      <c r="E4" s="115"/>
      <c r="F4" s="115"/>
      <c r="G4" s="115"/>
    </row>
    <row r="5" spans="1:15" s="4" customFormat="1" x14ac:dyDescent="0.25">
      <c r="A5" s="2"/>
      <c r="B5" s="121" t="s">
        <v>274</v>
      </c>
      <c r="C5" s="121"/>
      <c r="D5" s="116">
        <f>G171/1000</f>
        <v>1612.8290979999999</v>
      </c>
      <c r="E5" s="117"/>
      <c r="F5" s="51" t="s">
        <v>103</v>
      </c>
      <c r="G5" s="52" t="s">
        <v>123</v>
      </c>
      <c r="H5" s="3"/>
      <c r="I5" s="50"/>
      <c r="J5" s="3"/>
      <c r="K5" s="3"/>
      <c r="L5" s="3"/>
      <c r="M5" s="3"/>
      <c r="N5" s="3"/>
      <c r="O5" s="3"/>
    </row>
    <row r="6" spans="1:15" s="4" customFormat="1" ht="16.5" thickBot="1" x14ac:dyDescent="0.3">
      <c r="A6" s="1"/>
      <c r="B6" s="1"/>
      <c r="C6" s="1"/>
      <c r="D6" s="1"/>
      <c r="E6" s="17"/>
      <c r="F6" s="17"/>
      <c r="G6" s="17"/>
    </row>
    <row r="7" spans="1:15" s="14" customFormat="1" ht="32.25" thickBot="1" x14ac:dyDescent="0.3">
      <c r="A7" s="23" t="s">
        <v>2</v>
      </c>
      <c r="B7" s="24" t="s">
        <v>4</v>
      </c>
      <c r="C7" s="24" t="s">
        <v>5</v>
      </c>
      <c r="D7" s="24" t="s">
        <v>6</v>
      </c>
      <c r="E7" s="25" t="s">
        <v>7</v>
      </c>
      <c r="F7" s="25" t="s">
        <v>8</v>
      </c>
      <c r="G7" s="26" t="s">
        <v>3</v>
      </c>
      <c r="H7" s="94" t="s">
        <v>327</v>
      </c>
      <c r="I7" s="94" t="s">
        <v>328</v>
      </c>
      <c r="J7" s="94" t="s">
        <v>329</v>
      </c>
      <c r="K7" s="95"/>
    </row>
    <row r="8" spans="1:15" s="14" customFormat="1" ht="16.5" thickBot="1" x14ac:dyDescent="0.3">
      <c r="A8" s="21">
        <v>1</v>
      </c>
      <c r="B8" s="37">
        <v>2</v>
      </c>
      <c r="C8" s="39">
        <v>3</v>
      </c>
      <c r="D8" s="38">
        <v>4</v>
      </c>
      <c r="E8" s="22">
        <v>5</v>
      </c>
      <c r="F8" s="37">
        <v>6</v>
      </c>
      <c r="G8" s="39">
        <v>7</v>
      </c>
      <c r="H8" s="96"/>
      <c r="I8" s="96"/>
      <c r="J8" s="96"/>
      <c r="K8" s="96"/>
    </row>
    <row r="9" spans="1:15" s="4" customFormat="1" ht="19.5" thickBot="1" x14ac:dyDescent="0.3">
      <c r="A9" s="118" t="s">
        <v>1</v>
      </c>
      <c r="B9" s="119"/>
      <c r="C9" s="119"/>
      <c r="D9" s="119"/>
      <c r="E9" s="119"/>
      <c r="F9" s="119"/>
      <c r="G9" s="120"/>
      <c r="H9" s="97"/>
      <c r="I9" s="97"/>
      <c r="J9" s="97"/>
      <c r="K9" s="97"/>
    </row>
    <row r="10" spans="1:15" s="4" customFormat="1" hidden="1" x14ac:dyDescent="0.25">
      <c r="A10" s="13">
        <v>1</v>
      </c>
      <c r="B10" s="40" t="s">
        <v>9</v>
      </c>
      <c r="C10" s="46" t="s">
        <v>50</v>
      </c>
      <c r="D10" s="43" t="s">
        <v>53</v>
      </c>
      <c r="E10" s="18"/>
      <c r="F10" s="81">
        <v>37728.14</v>
      </c>
      <c r="G10" s="33">
        <f>E10*F10</f>
        <v>0</v>
      </c>
      <c r="H10" s="97"/>
      <c r="I10" s="97"/>
      <c r="J10" s="97"/>
      <c r="K10" s="97"/>
    </row>
    <row r="11" spans="1:15" s="4" customFormat="1" x14ac:dyDescent="0.25">
      <c r="A11" s="12">
        <v>2</v>
      </c>
      <c r="B11" s="41" t="s">
        <v>10</v>
      </c>
      <c r="C11" s="47" t="s">
        <v>51</v>
      </c>
      <c r="D11" s="43" t="s">
        <v>53</v>
      </c>
      <c r="E11" s="19">
        <v>2</v>
      </c>
      <c r="F11" s="32">
        <v>73692.179999999993</v>
      </c>
      <c r="G11" s="34">
        <f t="shared" ref="G11:G143" si="0">E11*F11</f>
        <v>147384.35999999999</v>
      </c>
      <c r="H11" s="97"/>
      <c r="I11" s="97"/>
      <c r="J11" s="97"/>
      <c r="K11" s="97"/>
    </row>
    <row r="12" spans="1:15" s="4" customFormat="1" hidden="1" x14ac:dyDescent="0.25">
      <c r="A12" s="12">
        <v>3</v>
      </c>
      <c r="B12" s="41" t="s">
        <v>11</v>
      </c>
      <c r="C12" s="48" t="s">
        <v>52</v>
      </c>
      <c r="D12" s="43" t="s">
        <v>53</v>
      </c>
      <c r="E12" s="19"/>
      <c r="F12" s="32">
        <v>96731.68</v>
      </c>
      <c r="G12" s="54">
        <f t="shared" si="0"/>
        <v>0</v>
      </c>
      <c r="H12" s="97"/>
      <c r="I12" s="97"/>
      <c r="J12" s="97"/>
      <c r="K12" s="97"/>
    </row>
    <row r="13" spans="1:15" s="4" customFormat="1" ht="31.5" hidden="1" customHeight="1" x14ac:dyDescent="0.25">
      <c r="A13" s="13">
        <v>4</v>
      </c>
      <c r="B13" s="57" t="s">
        <v>12</v>
      </c>
      <c r="C13" s="58" t="s">
        <v>131</v>
      </c>
      <c r="D13" s="59" t="s">
        <v>53</v>
      </c>
      <c r="E13" s="60"/>
      <c r="F13" s="61">
        <v>24831.919999999998</v>
      </c>
      <c r="G13" s="62">
        <f>E13*F13</f>
        <v>0</v>
      </c>
      <c r="H13" s="97"/>
      <c r="I13" s="97"/>
      <c r="J13" s="97"/>
      <c r="K13" s="97"/>
    </row>
    <row r="14" spans="1:15" s="4" customFormat="1" ht="31.5" hidden="1" customHeight="1" x14ac:dyDescent="0.25">
      <c r="A14" s="12">
        <v>5</v>
      </c>
      <c r="B14" s="63" t="s">
        <v>13</v>
      </c>
      <c r="C14" s="58" t="s">
        <v>132</v>
      </c>
      <c r="D14" s="59" t="s">
        <v>53</v>
      </c>
      <c r="E14" s="64"/>
      <c r="F14" s="65">
        <v>47897.38</v>
      </c>
      <c r="G14" s="62">
        <f t="shared" ref="G14:G15" si="1">E14*F14</f>
        <v>0</v>
      </c>
      <c r="H14" s="97"/>
      <c r="I14" s="97"/>
      <c r="J14" s="97"/>
      <c r="K14" s="97"/>
    </row>
    <row r="15" spans="1:15" s="4" customFormat="1" ht="31.5" hidden="1" customHeight="1" x14ac:dyDescent="0.25">
      <c r="A15" s="12">
        <v>6</v>
      </c>
      <c r="B15" s="63" t="s">
        <v>14</v>
      </c>
      <c r="C15" s="58" t="s">
        <v>133</v>
      </c>
      <c r="D15" s="59" t="s">
        <v>53</v>
      </c>
      <c r="E15" s="64"/>
      <c r="F15" s="65">
        <v>58039.48</v>
      </c>
      <c r="G15" s="62">
        <f t="shared" si="1"/>
        <v>0</v>
      </c>
      <c r="H15" s="97"/>
      <c r="I15" s="97"/>
      <c r="J15" s="97"/>
      <c r="K15" s="97"/>
    </row>
    <row r="16" spans="1:15" s="4" customFormat="1" ht="15.75" hidden="1" customHeight="1" x14ac:dyDescent="0.25">
      <c r="A16" s="13">
        <v>7</v>
      </c>
      <c r="B16" s="41" t="s">
        <v>15</v>
      </c>
      <c r="C16" s="48" t="s">
        <v>54</v>
      </c>
      <c r="D16" s="44" t="s">
        <v>55</v>
      </c>
      <c r="E16" s="19"/>
      <c r="F16" s="32">
        <v>392890.4</v>
      </c>
      <c r="G16" s="34">
        <f t="shared" si="0"/>
        <v>0</v>
      </c>
      <c r="H16" s="97"/>
      <c r="I16" s="97"/>
      <c r="J16" s="97"/>
      <c r="K16" s="97"/>
    </row>
    <row r="17" spans="1:11" s="4" customFormat="1" hidden="1" x14ac:dyDescent="0.25">
      <c r="A17" s="12">
        <v>8</v>
      </c>
      <c r="B17" s="41" t="s">
        <v>16</v>
      </c>
      <c r="C17" s="48" t="s">
        <v>56</v>
      </c>
      <c r="D17" s="44" t="s">
        <v>55</v>
      </c>
      <c r="E17" s="19"/>
      <c r="F17" s="32">
        <v>463664.5</v>
      </c>
      <c r="G17" s="34">
        <f t="shared" si="0"/>
        <v>0</v>
      </c>
      <c r="H17" s="97"/>
      <c r="I17" s="97"/>
      <c r="J17" s="97"/>
      <c r="K17" s="97"/>
    </row>
    <row r="18" spans="1:11" s="4" customFormat="1" ht="15.75" hidden="1" customHeight="1" x14ac:dyDescent="0.25">
      <c r="A18" s="12">
        <v>9</v>
      </c>
      <c r="B18" s="41" t="s">
        <v>17</v>
      </c>
      <c r="C18" s="48" t="s">
        <v>57</v>
      </c>
      <c r="D18" s="44" t="s">
        <v>55</v>
      </c>
      <c r="E18" s="19"/>
      <c r="F18" s="32">
        <v>538860</v>
      </c>
      <c r="G18" s="34">
        <f t="shared" si="0"/>
        <v>0</v>
      </c>
      <c r="H18" s="97"/>
      <c r="I18" s="97"/>
      <c r="J18" s="97"/>
      <c r="K18" s="97"/>
    </row>
    <row r="19" spans="1:11" s="4" customFormat="1" ht="15.75" hidden="1" customHeight="1" x14ac:dyDescent="0.25">
      <c r="A19" s="13">
        <v>10</v>
      </c>
      <c r="B19" s="41" t="s">
        <v>18</v>
      </c>
      <c r="C19" s="48" t="s">
        <v>58</v>
      </c>
      <c r="D19" s="44" t="s">
        <v>55</v>
      </c>
      <c r="E19" s="19"/>
      <c r="F19" s="32">
        <v>636620.6</v>
      </c>
      <c r="G19" s="34">
        <f t="shared" si="0"/>
        <v>0</v>
      </c>
      <c r="H19" s="97"/>
      <c r="I19" s="97"/>
      <c r="J19" s="97"/>
      <c r="K19" s="97"/>
    </row>
    <row r="20" spans="1:11" s="68" customFormat="1" ht="31.5" hidden="1" customHeight="1" x14ac:dyDescent="0.25">
      <c r="A20" s="12">
        <v>11</v>
      </c>
      <c r="B20" s="63" t="s">
        <v>19</v>
      </c>
      <c r="C20" s="66" t="s">
        <v>297</v>
      </c>
      <c r="D20" s="67" t="s">
        <v>134</v>
      </c>
      <c r="E20" s="64"/>
      <c r="F20" s="65">
        <v>26827.3</v>
      </c>
      <c r="G20" s="62">
        <f t="shared" si="0"/>
        <v>0</v>
      </c>
      <c r="H20" s="98"/>
      <c r="I20" s="98"/>
      <c r="J20" s="98"/>
      <c r="K20" s="98"/>
    </row>
    <row r="21" spans="1:11" s="68" customFormat="1" ht="31.5" hidden="1" customHeight="1" x14ac:dyDescent="0.25">
      <c r="A21" s="12">
        <v>12</v>
      </c>
      <c r="B21" s="63" t="s">
        <v>20</v>
      </c>
      <c r="C21" s="66" t="s">
        <v>296</v>
      </c>
      <c r="D21" s="67" t="s">
        <v>134</v>
      </c>
      <c r="E21" s="64"/>
      <c r="F21" s="65">
        <v>290003.21999999997</v>
      </c>
      <c r="G21" s="62">
        <f t="shared" si="0"/>
        <v>0</v>
      </c>
      <c r="H21" s="98"/>
      <c r="I21" s="98"/>
      <c r="J21" s="98"/>
      <c r="K21" s="98"/>
    </row>
    <row r="22" spans="1:11" s="68" customFormat="1" ht="31.5" hidden="1" customHeight="1" x14ac:dyDescent="0.25">
      <c r="A22" s="13">
        <v>13</v>
      </c>
      <c r="B22" s="63" t="s">
        <v>21</v>
      </c>
      <c r="C22" s="66" t="s">
        <v>298</v>
      </c>
      <c r="D22" s="67" t="s">
        <v>134</v>
      </c>
      <c r="E22" s="64"/>
      <c r="F22" s="65">
        <v>31260.560000000001</v>
      </c>
      <c r="G22" s="62">
        <f t="shared" si="0"/>
        <v>0</v>
      </c>
      <c r="H22" s="98"/>
      <c r="I22" s="98"/>
      <c r="J22" s="98"/>
      <c r="K22" s="98"/>
    </row>
    <row r="23" spans="1:11" s="68" customFormat="1" ht="31.5" hidden="1" customHeight="1" x14ac:dyDescent="0.25">
      <c r="A23" s="12">
        <v>14</v>
      </c>
      <c r="B23" s="63" t="s">
        <v>22</v>
      </c>
      <c r="C23" s="66" t="s">
        <v>299</v>
      </c>
      <c r="D23" s="67" t="s">
        <v>134</v>
      </c>
      <c r="E23" s="64"/>
      <c r="F23" s="65">
        <v>34192.86</v>
      </c>
      <c r="G23" s="62">
        <f t="shared" si="0"/>
        <v>0</v>
      </c>
      <c r="H23" s="98"/>
      <c r="I23" s="98"/>
      <c r="J23" s="98"/>
      <c r="K23" s="98"/>
    </row>
    <row r="24" spans="1:11" s="68" customFormat="1" ht="31.5" hidden="1" customHeight="1" x14ac:dyDescent="0.25">
      <c r="A24" s="12">
        <v>15</v>
      </c>
      <c r="B24" s="63" t="s">
        <v>136</v>
      </c>
      <c r="C24" s="66" t="s">
        <v>300</v>
      </c>
      <c r="D24" s="67" t="s">
        <v>135</v>
      </c>
      <c r="E24" s="64"/>
      <c r="F24" s="65">
        <v>23292.02</v>
      </c>
      <c r="G24" s="62">
        <f t="shared" si="0"/>
        <v>0</v>
      </c>
      <c r="H24" s="98"/>
      <c r="I24" s="98"/>
      <c r="J24" s="98"/>
      <c r="K24" s="98"/>
    </row>
    <row r="25" spans="1:11" s="68" customFormat="1" ht="31.5" hidden="1" customHeight="1" x14ac:dyDescent="0.25">
      <c r="A25" s="13">
        <v>16</v>
      </c>
      <c r="B25" s="63" t="s">
        <v>23</v>
      </c>
      <c r="C25" s="66" t="s">
        <v>301</v>
      </c>
      <c r="D25" s="67" t="s">
        <v>135</v>
      </c>
      <c r="E25" s="64"/>
      <c r="F25" s="65">
        <v>26918.16</v>
      </c>
      <c r="G25" s="62">
        <f t="shared" si="0"/>
        <v>0</v>
      </c>
      <c r="H25" s="98"/>
      <c r="I25" s="98"/>
      <c r="J25" s="98"/>
      <c r="K25" s="98"/>
    </row>
    <row r="26" spans="1:11" s="68" customFormat="1" ht="31.5" hidden="1" customHeight="1" x14ac:dyDescent="0.25">
      <c r="A26" s="12">
        <v>17</v>
      </c>
      <c r="B26" s="63" t="s">
        <v>137</v>
      </c>
      <c r="C26" s="66" t="s">
        <v>302</v>
      </c>
      <c r="D26" s="67" t="s">
        <v>135</v>
      </c>
      <c r="E26" s="64"/>
      <c r="F26" s="65">
        <v>30678.82</v>
      </c>
      <c r="G26" s="62">
        <f t="shared" si="0"/>
        <v>0</v>
      </c>
      <c r="H26" s="98"/>
      <c r="I26" s="98"/>
      <c r="J26" s="98"/>
      <c r="K26" s="98"/>
    </row>
    <row r="27" spans="1:11" s="68" customFormat="1" ht="31.5" hidden="1" customHeight="1" x14ac:dyDescent="0.25">
      <c r="A27" s="12">
        <v>18</v>
      </c>
      <c r="B27" s="63" t="s">
        <v>138</v>
      </c>
      <c r="C27" s="66" t="s">
        <v>303</v>
      </c>
      <c r="D27" s="67" t="s">
        <v>135</v>
      </c>
      <c r="E27" s="64"/>
      <c r="F27" s="65">
        <v>35566.379999999997</v>
      </c>
      <c r="G27" s="62">
        <f t="shared" si="0"/>
        <v>0</v>
      </c>
      <c r="H27" s="98"/>
      <c r="I27" s="98"/>
      <c r="J27" s="98"/>
      <c r="K27" s="98"/>
    </row>
    <row r="28" spans="1:11" s="4" customFormat="1" x14ac:dyDescent="0.25">
      <c r="A28" s="13">
        <v>19</v>
      </c>
      <c r="B28" s="42" t="s">
        <v>139</v>
      </c>
      <c r="C28" s="78" t="s">
        <v>59</v>
      </c>
      <c r="D28" s="45" t="s">
        <v>60</v>
      </c>
      <c r="E28" s="27">
        <v>2</v>
      </c>
      <c r="F28" s="36">
        <v>36377.040000000001</v>
      </c>
      <c r="G28" s="79">
        <f t="shared" si="0"/>
        <v>72754.080000000002</v>
      </c>
      <c r="H28" s="99"/>
      <c r="I28" s="99"/>
      <c r="J28" s="99"/>
      <c r="K28" s="97"/>
    </row>
    <row r="29" spans="1:11" s="85" customFormat="1" ht="15.75" hidden="1" customHeight="1" x14ac:dyDescent="0.25">
      <c r="A29" s="82">
        <v>20</v>
      </c>
      <c r="B29" s="83" t="s">
        <v>304</v>
      </c>
      <c r="C29" s="83" t="s">
        <v>269</v>
      </c>
      <c r="D29" s="83" t="s">
        <v>60</v>
      </c>
      <c r="E29" s="84"/>
      <c r="F29" s="84">
        <v>525045</v>
      </c>
      <c r="G29" s="84">
        <f t="shared" si="0"/>
        <v>0</v>
      </c>
      <c r="H29" s="100"/>
      <c r="I29" s="100"/>
      <c r="J29" s="100"/>
      <c r="K29" s="97">
        <f t="shared" ref="K29:K92" si="2">SUM(H29:J29)</f>
        <v>0</v>
      </c>
    </row>
    <row r="30" spans="1:11" s="85" customFormat="1" ht="31.5" hidden="1" customHeight="1" x14ac:dyDescent="0.25">
      <c r="A30" s="82">
        <v>21</v>
      </c>
      <c r="B30" s="83" t="s">
        <v>295</v>
      </c>
      <c r="C30" s="83" t="s">
        <v>270</v>
      </c>
      <c r="D30" s="83" t="s">
        <v>60</v>
      </c>
      <c r="E30" s="84"/>
      <c r="F30" s="84">
        <v>360971.67</v>
      </c>
      <c r="G30" s="84">
        <f t="shared" si="0"/>
        <v>0</v>
      </c>
      <c r="H30" s="100"/>
      <c r="I30" s="100"/>
      <c r="J30" s="100"/>
      <c r="K30" s="97">
        <f t="shared" si="2"/>
        <v>0</v>
      </c>
    </row>
    <row r="31" spans="1:11" s="85" customFormat="1" ht="15.75" hidden="1" customHeight="1" x14ac:dyDescent="0.25">
      <c r="A31" s="86">
        <v>22</v>
      </c>
      <c r="B31" s="83"/>
      <c r="C31" s="83" t="s">
        <v>271</v>
      </c>
      <c r="D31" s="83" t="s">
        <v>60</v>
      </c>
      <c r="E31" s="84"/>
      <c r="F31" s="84">
        <v>18625.076000000001</v>
      </c>
      <c r="G31" s="84">
        <f>E31*F31</f>
        <v>0</v>
      </c>
      <c r="H31" s="100"/>
      <c r="I31" s="100"/>
      <c r="J31" s="100"/>
      <c r="K31" s="97">
        <f t="shared" si="2"/>
        <v>0</v>
      </c>
    </row>
    <row r="32" spans="1:11" s="4" customFormat="1" ht="16.5" thickBot="1" x14ac:dyDescent="0.3">
      <c r="A32" s="111" t="s">
        <v>83</v>
      </c>
      <c r="B32" s="112"/>
      <c r="C32" s="112"/>
      <c r="D32" s="112"/>
      <c r="E32" s="112"/>
      <c r="F32" s="113"/>
      <c r="G32" s="53">
        <f>SUM(G10:G31)</f>
        <v>220138.44</v>
      </c>
      <c r="H32" s="99">
        <f>46.6*G32/100</f>
        <v>102584.51303999999</v>
      </c>
      <c r="I32" s="99">
        <f>1*G32/100</f>
        <v>2201.3843999999999</v>
      </c>
      <c r="J32" s="99">
        <f>52.4*G32/100</f>
        <v>115352.54255999999</v>
      </c>
      <c r="K32" s="97">
        <f t="shared" si="2"/>
        <v>220138.43999999997</v>
      </c>
    </row>
    <row r="33" spans="1:11" s="4" customFormat="1" ht="19.5" thickBot="1" x14ac:dyDescent="0.3">
      <c r="A33" s="108" t="s">
        <v>0</v>
      </c>
      <c r="B33" s="109"/>
      <c r="C33" s="125"/>
      <c r="D33" s="109"/>
      <c r="E33" s="109"/>
      <c r="F33" s="109"/>
      <c r="G33" s="126"/>
      <c r="H33" s="97"/>
      <c r="I33" s="97"/>
      <c r="J33" s="97"/>
      <c r="K33" s="97">
        <f t="shared" si="2"/>
        <v>0</v>
      </c>
    </row>
    <row r="34" spans="1:11" s="4" customFormat="1" ht="16.5" hidden="1" thickBot="1" x14ac:dyDescent="0.3">
      <c r="A34" s="13">
        <v>23</v>
      </c>
      <c r="B34" s="40" t="s">
        <v>149</v>
      </c>
      <c r="C34" s="46" t="s">
        <v>61</v>
      </c>
      <c r="D34" s="43" t="s">
        <v>53</v>
      </c>
      <c r="E34" s="18"/>
      <c r="F34" s="31">
        <v>24049.58</v>
      </c>
      <c r="G34" s="33">
        <f t="shared" si="0"/>
        <v>0</v>
      </c>
      <c r="H34" s="97"/>
      <c r="I34" s="97"/>
      <c r="J34" s="97"/>
      <c r="K34" s="97">
        <f t="shared" si="2"/>
        <v>0</v>
      </c>
    </row>
    <row r="35" spans="1:11" s="4" customFormat="1" ht="16.5" hidden="1" thickBot="1" x14ac:dyDescent="0.3">
      <c r="A35" s="13">
        <v>24</v>
      </c>
      <c r="B35" s="41" t="s">
        <v>150</v>
      </c>
      <c r="C35" s="48" t="s">
        <v>62</v>
      </c>
      <c r="D35" s="44" t="s">
        <v>53</v>
      </c>
      <c r="E35" s="19"/>
      <c r="F35" s="32">
        <v>47690.879999999997</v>
      </c>
      <c r="G35" s="54">
        <f t="shared" si="0"/>
        <v>0</v>
      </c>
      <c r="H35" s="97"/>
      <c r="I35" s="97"/>
      <c r="J35" s="97"/>
      <c r="K35" s="97">
        <f t="shared" si="2"/>
        <v>0</v>
      </c>
    </row>
    <row r="36" spans="1:11" s="4" customFormat="1" ht="15.75" hidden="1" customHeight="1" x14ac:dyDescent="0.3">
      <c r="A36" s="13">
        <v>25</v>
      </c>
      <c r="B36" s="40" t="s">
        <v>151</v>
      </c>
      <c r="C36" s="48" t="s">
        <v>63</v>
      </c>
      <c r="D36" s="44" t="s">
        <v>53</v>
      </c>
      <c r="E36" s="19"/>
      <c r="F36" s="32">
        <v>70004.679999999993</v>
      </c>
      <c r="G36" s="54">
        <f t="shared" si="0"/>
        <v>0</v>
      </c>
      <c r="H36" s="97"/>
      <c r="I36" s="97"/>
      <c r="J36" s="97"/>
      <c r="K36" s="97">
        <f t="shared" si="2"/>
        <v>0</v>
      </c>
    </row>
    <row r="37" spans="1:11" s="68" customFormat="1" ht="31.5" hidden="1" customHeight="1" x14ac:dyDescent="0.3">
      <c r="A37" s="13">
        <v>26</v>
      </c>
      <c r="B37" s="41" t="s">
        <v>152</v>
      </c>
      <c r="C37" s="58" t="s">
        <v>140</v>
      </c>
      <c r="D37" s="59" t="s">
        <v>53</v>
      </c>
      <c r="E37" s="18"/>
      <c r="F37" s="61">
        <v>12748.72</v>
      </c>
      <c r="G37" s="62">
        <f t="shared" si="0"/>
        <v>0</v>
      </c>
      <c r="H37" s="98"/>
      <c r="I37" s="98"/>
      <c r="J37" s="98"/>
      <c r="K37" s="97">
        <f t="shared" si="2"/>
        <v>0</v>
      </c>
    </row>
    <row r="38" spans="1:11" s="68" customFormat="1" ht="31.5" hidden="1" customHeight="1" x14ac:dyDescent="0.3">
      <c r="A38" s="13">
        <v>27</v>
      </c>
      <c r="B38" s="40" t="s">
        <v>153</v>
      </c>
      <c r="C38" s="66" t="s">
        <v>141</v>
      </c>
      <c r="D38" s="67" t="s">
        <v>53</v>
      </c>
      <c r="E38" s="19"/>
      <c r="F38" s="65">
        <v>25089.16</v>
      </c>
      <c r="G38" s="69">
        <f t="shared" si="0"/>
        <v>0</v>
      </c>
      <c r="H38" s="98"/>
      <c r="I38" s="98"/>
      <c r="J38" s="98"/>
      <c r="K38" s="97">
        <f t="shared" si="2"/>
        <v>0</v>
      </c>
    </row>
    <row r="39" spans="1:11" s="68" customFormat="1" ht="31.5" hidden="1" customHeight="1" x14ac:dyDescent="0.3">
      <c r="A39" s="13">
        <v>28</v>
      </c>
      <c r="B39" s="41" t="s">
        <v>154</v>
      </c>
      <c r="C39" s="66" t="s">
        <v>142</v>
      </c>
      <c r="D39" s="67" t="s">
        <v>53</v>
      </c>
      <c r="E39" s="19"/>
      <c r="F39" s="65">
        <v>36103.279999999999</v>
      </c>
      <c r="G39" s="69">
        <f t="shared" si="0"/>
        <v>0</v>
      </c>
      <c r="H39" s="98"/>
      <c r="I39" s="98"/>
      <c r="J39" s="98"/>
      <c r="K39" s="97">
        <f t="shared" si="2"/>
        <v>0</v>
      </c>
    </row>
    <row r="40" spans="1:11" s="4" customFormat="1" ht="15.75" hidden="1" customHeight="1" x14ac:dyDescent="0.3">
      <c r="A40" s="13">
        <v>29</v>
      </c>
      <c r="B40" s="40" t="s">
        <v>155</v>
      </c>
      <c r="C40" s="48" t="s">
        <v>143</v>
      </c>
      <c r="D40" s="44" t="s">
        <v>64</v>
      </c>
      <c r="E40" s="19"/>
      <c r="F40" s="32">
        <v>229478.1</v>
      </c>
      <c r="G40" s="54">
        <f t="shared" si="0"/>
        <v>0</v>
      </c>
      <c r="H40" s="97"/>
      <c r="I40" s="97"/>
      <c r="J40" s="97"/>
      <c r="K40" s="97">
        <f t="shared" si="2"/>
        <v>0</v>
      </c>
    </row>
    <row r="41" spans="1:11" s="4" customFormat="1" ht="15.75" hidden="1" customHeight="1" x14ac:dyDescent="0.3">
      <c r="A41" s="13">
        <v>30</v>
      </c>
      <c r="B41" s="41" t="s">
        <v>24</v>
      </c>
      <c r="C41" s="48" t="s">
        <v>144</v>
      </c>
      <c r="D41" s="44" t="s">
        <v>64</v>
      </c>
      <c r="E41" s="19"/>
      <c r="F41" s="32">
        <v>286796.59999999998</v>
      </c>
      <c r="G41" s="54">
        <f t="shared" si="0"/>
        <v>0</v>
      </c>
      <c r="H41" s="97"/>
      <c r="I41" s="97"/>
      <c r="J41" s="97"/>
      <c r="K41" s="97">
        <f t="shared" si="2"/>
        <v>0</v>
      </c>
    </row>
    <row r="42" spans="1:11" s="4" customFormat="1" ht="15.75" hidden="1" customHeight="1" x14ac:dyDescent="0.3">
      <c r="A42" s="13">
        <v>31</v>
      </c>
      <c r="B42" s="40" t="s">
        <v>25</v>
      </c>
      <c r="C42" s="48" t="s">
        <v>145</v>
      </c>
      <c r="D42" s="45" t="s">
        <v>64</v>
      </c>
      <c r="E42" s="27"/>
      <c r="F42" s="36">
        <v>331375.90000000002</v>
      </c>
      <c r="G42" s="54">
        <f t="shared" si="0"/>
        <v>0</v>
      </c>
      <c r="H42" s="97"/>
      <c r="I42" s="97"/>
      <c r="J42" s="97"/>
      <c r="K42" s="97">
        <f t="shared" si="2"/>
        <v>0</v>
      </c>
    </row>
    <row r="43" spans="1:11" s="4" customFormat="1" ht="15.75" hidden="1" customHeight="1" x14ac:dyDescent="0.3">
      <c r="A43" s="13">
        <v>32</v>
      </c>
      <c r="B43" s="41" t="s">
        <v>26</v>
      </c>
      <c r="C43" s="48" t="s">
        <v>146</v>
      </c>
      <c r="D43" s="44" t="s">
        <v>64</v>
      </c>
      <c r="E43" s="19"/>
      <c r="F43" s="32">
        <v>429894.1</v>
      </c>
      <c r="G43" s="54">
        <f t="shared" si="0"/>
        <v>0</v>
      </c>
      <c r="H43" s="97"/>
      <c r="I43" s="97"/>
      <c r="J43" s="97"/>
      <c r="K43" s="97">
        <f t="shared" si="2"/>
        <v>0</v>
      </c>
    </row>
    <row r="44" spans="1:11" s="4" customFormat="1" ht="15.75" hidden="1" customHeight="1" x14ac:dyDescent="0.3">
      <c r="A44" s="13">
        <v>33</v>
      </c>
      <c r="B44" s="40" t="s">
        <v>27</v>
      </c>
      <c r="C44" s="48" t="s">
        <v>147</v>
      </c>
      <c r="D44" s="44" t="s">
        <v>64</v>
      </c>
      <c r="E44" s="19"/>
      <c r="F44" s="32">
        <v>501553.1</v>
      </c>
      <c r="G44" s="54">
        <f t="shared" si="0"/>
        <v>0</v>
      </c>
      <c r="H44" s="97"/>
      <c r="I44" s="97"/>
      <c r="J44" s="97"/>
      <c r="K44" s="97">
        <f t="shared" si="2"/>
        <v>0</v>
      </c>
    </row>
    <row r="45" spans="1:11" s="4" customFormat="1" ht="34.5" hidden="1" customHeight="1" x14ac:dyDescent="0.3">
      <c r="A45" s="13"/>
      <c r="B45" s="40" t="s">
        <v>305</v>
      </c>
      <c r="C45" s="48" t="s">
        <v>307</v>
      </c>
      <c r="D45" s="44" t="s">
        <v>64</v>
      </c>
      <c r="E45" s="27"/>
      <c r="F45" s="36">
        <v>172097.1</v>
      </c>
      <c r="G45" s="54">
        <f t="shared" si="0"/>
        <v>0</v>
      </c>
      <c r="H45" s="97"/>
      <c r="I45" s="97"/>
      <c r="J45" s="97"/>
      <c r="K45" s="97">
        <f t="shared" si="2"/>
        <v>0</v>
      </c>
    </row>
    <row r="46" spans="1:11" s="4" customFormat="1" ht="15.75" hidden="1" customHeight="1" x14ac:dyDescent="0.3">
      <c r="A46" s="13">
        <v>34</v>
      </c>
      <c r="B46" s="41" t="s">
        <v>28</v>
      </c>
      <c r="C46" s="48" t="s">
        <v>65</v>
      </c>
      <c r="D46" s="45" t="s">
        <v>64</v>
      </c>
      <c r="E46" s="27"/>
      <c r="F46" s="36">
        <v>582066.9</v>
      </c>
      <c r="G46" s="54">
        <f t="shared" si="0"/>
        <v>0</v>
      </c>
      <c r="H46" s="97"/>
      <c r="I46" s="97"/>
      <c r="J46" s="97"/>
      <c r="K46" s="97">
        <f t="shared" si="2"/>
        <v>0</v>
      </c>
    </row>
    <row r="47" spans="1:11" s="4" customFormat="1" ht="15.75" hidden="1" customHeight="1" x14ac:dyDescent="0.3">
      <c r="A47" s="13"/>
      <c r="B47" s="41" t="s">
        <v>29</v>
      </c>
      <c r="C47" s="48" t="s">
        <v>306</v>
      </c>
      <c r="D47" s="45" t="s">
        <v>64</v>
      </c>
      <c r="E47" s="27"/>
      <c r="F47" s="36">
        <v>655766.1</v>
      </c>
      <c r="G47" s="54">
        <f t="shared" si="0"/>
        <v>0</v>
      </c>
      <c r="H47" s="97"/>
      <c r="I47" s="97"/>
      <c r="J47" s="97"/>
      <c r="K47" s="97">
        <f t="shared" si="2"/>
        <v>0</v>
      </c>
    </row>
    <row r="48" spans="1:11" s="4" customFormat="1" ht="16.5" hidden="1" customHeight="1" x14ac:dyDescent="0.3">
      <c r="A48" s="13">
        <v>36</v>
      </c>
      <c r="B48" s="41" t="s">
        <v>30</v>
      </c>
      <c r="C48" s="48" t="s">
        <v>148</v>
      </c>
      <c r="D48" s="44" t="s">
        <v>64</v>
      </c>
      <c r="E48" s="19"/>
      <c r="F48" s="32">
        <v>659366.30000000005</v>
      </c>
      <c r="G48" s="54">
        <f t="shared" si="0"/>
        <v>0</v>
      </c>
      <c r="H48" s="97"/>
      <c r="I48" s="97"/>
      <c r="J48" s="97"/>
      <c r="K48" s="97">
        <f t="shared" si="2"/>
        <v>0</v>
      </c>
    </row>
    <row r="49" spans="1:11" s="68" customFormat="1" ht="32.25" hidden="1" customHeight="1" x14ac:dyDescent="0.3">
      <c r="A49" s="13">
        <v>37</v>
      </c>
      <c r="B49" s="40" t="s">
        <v>31</v>
      </c>
      <c r="C49" s="66" t="s">
        <v>308</v>
      </c>
      <c r="D49" s="67" t="s">
        <v>134</v>
      </c>
      <c r="E49" s="64"/>
      <c r="F49" s="65">
        <v>8629.34</v>
      </c>
      <c r="G49" s="69">
        <f t="shared" si="0"/>
        <v>0</v>
      </c>
      <c r="H49" s="98"/>
      <c r="I49" s="98"/>
      <c r="J49" s="98"/>
      <c r="K49" s="97">
        <f t="shared" si="2"/>
        <v>0</v>
      </c>
    </row>
    <row r="50" spans="1:11" s="68" customFormat="1" ht="32.25" hidden="1" customHeight="1" x14ac:dyDescent="0.3">
      <c r="A50" s="13">
        <v>38</v>
      </c>
      <c r="B50" s="41" t="s">
        <v>32</v>
      </c>
      <c r="C50" s="66" t="s">
        <v>309</v>
      </c>
      <c r="D50" s="67" t="s">
        <v>134</v>
      </c>
      <c r="E50" s="64"/>
      <c r="F50" s="65">
        <v>10348.6</v>
      </c>
      <c r="G50" s="69">
        <f t="shared" si="0"/>
        <v>0</v>
      </c>
      <c r="H50" s="98"/>
      <c r="I50" s="98"/>
      <c r="J50" s="98"/>
      <c r="K50" s="97">
        <f t="shared" si="2"/>
        <v>0</v>
      </c>
    </row>
    <row r="51" spans="1:11" s="68" customFormat="1" ht="32.25" hidden="1" customHeight="1" x14ac:dyDescent="0.3">
      <c r="A51" s="13">
        <v>39</v>
      </c>
      <c r="B51" s="40" t="s">
        <v>33</v>
      </c>
      <c r="C51" s="66" t="s">
        <v>310</v>
      </c>
      <c r="D51" s="70" t="s">
        <v>134</v>
      </c>
      <c r="E51" s="71"/>
      <c r="F51" s="72">
        <v>11685.54</v>
      </c>
      <c r="G51" s="69">
        <f t="shared" si="0"/>
        <v>0</v>
      </c>
      <c r="H51" s="98"/>
      <c r="I51" s="98"/>
      <c r="J51" s="98"/>
      <c r="K51" s="97">
        <f t="shared" si="2"/>
        <v>0</v>
      </c>
    </row>
    <row r="52" spans="1:11" s="68" customFormat="1" ht="32.25" hidden="1" customHeight="1" x14ac:dyDescent="0.3">
      <c r="A52" s="13">
        <v>40</v>
      </c>
      <c r="B52" s="41" t="s">
        <v>34</v>
      </c>
      <c r="C52" s="66" t="s">
        <v>311</v>
      </c>
      <c r="D52" s="67" t="s">
        <v>134</v>
      </c>
      <c r="E52" s="64"/>
      <c r="F52" s="65">
        <v>14641.44</v>
      </c>
      <c r="G52" s="69">
        <f t="shared" si="0"/>
        <v>0</v>
      </c>
      <c r="H52" s="98"/>
      <c r="I52" s="98"/>
      <c r="J52" s="98"/>
      <c r="K52" s="97">
        <f t="shared" si="2"/>
        <v>0</v>
      </c>
    </row>
    <row r="53" spans="1:11" s="68" customFormat="1" ht="32.25" hidden="1" customHeight="1" x14ac:dyDescent="0.3">
      <c r="A53" s="13">
        <v>41</v>
      </c>
      <c r="B53" s="40" t="s">
        <v>35</v>
      </c>
      <c r="C53" s="66" t="s">
        <v>312</v>
      </c>
      <c r="D53" s="67" t="s">
        <v>134</v>
      </c>
      <c r="E53" s="64"/>
      <c r="F53" s="65">
        <v>16791.400000000001</v>
      </c>
      <c r="G53" s="69">
        <f t="shared" si="0"/>
        <v>0</v>
      </c>
      <c r="H53" s="98"/>
      <c r="I53" s="98"/>
      <c r="J53" s="98"/>
      <c r="K53" s="97">
        <f t="shared" si="2"/>
        <v>0</v>
      </c>
    </row>
    <row r="54" spans="1:11" s="68" customFormat="1" ht="32.25" hidden="1" customHeight="1" x14ac:dyDescent="0.3">
      <c r="A54" s="13">
        <v>42</v>
      </c>
      <c r="B54" s="41" t="s">
        <v>36</v>
      </c>
      <c r="C54" s="66" t="s">
        <v>313</v>
      </c>
      <c r="D54" s="70" t="s">
        <v>134</v>
      </c>
      <c r="E54" s="71"/>
      <c r="F54" s="72">
        <v>19206.86</v>
      </c>
      <c r="G54" s="69">
        <f t="shared" si="0"/>
        <v>0</v>
      </c>
      <c r="H54" s="98"/>
      <c r="I54" s="98"/>
      <c r="J54" s="98"/>
      <c r="K54" s="97">
        <f t="shared" si="2"/>
        <v>0</v>
      </c>
    </row>
    <row r="55" spans="1:11" s="68" customFormat="1" ht="32.25" hidden="1" customHeight="1" x14ac:dyDescent="0.3">
      <c r="A55" s="13">
        <v>43</v>
      </c>
      <c r="B55" s="40" t="s">
        <v>37</v>
      </c>
      <c r="C55" s="66" t="s">
        <v>314</v>
      </c>
      <c r="D55" s="67" t="s">
        <v>134</v>
      </c>
      <c r="E55" s="64"/>
      <c r="F55" s="65">
        <v>21419.360000000001</v>
      </c>
      <c r="G55" s="69">
        <f t="shared" si="0"/>
        <v>0</v>
      </c>
      <c r="H55" s="98"/>
      <c r="I55" s="98"/>
      <c r="J55" s="98"/>
      <c r="K55" s="97">
        <f t="shared" si="2"/>
        <v>0</v>
      </c>
    </row>
    <row r="56" spans="1:11" s="68" customFormat="1" ht="32.25" hidden="1" customHeight="1" x14ac:dyDescent="0.3">
      <c r="A56" s="13">
        <v>44</v>
      </c>
      <c r="B56" s="41" t="s">
        <v>38</v>
      </c>
      <c r="C56" s="66" t="s">
        <v>315</v>
      </c>
      <c r="D56" s="67" t="s">
        <v>134</v>
      </c>
      <c r="E56" s="64"/>
      <c r="F56" s="65">
        <v>21525.56</v>
      </c>
      <c r="G56" s="69">
        <f t="shared" si="0"/>
        <v>0</v>
      </c>
      <c r="H56" s="98"/>
      <c r="I56" s="98"/>
      <c r="J56" s="98"/>
      <c r="K56" s="97">
        <f t="shared" si="2"/>
        <v>0</v>
      </c>
    </row>
    <row r="57" spans="1:11" s="68" customFormat="1" ht="32.25" hidden="1" customHeight="1" x14ac:dyDescent="0.3">
      <c r="A57" s="13">
        <v>45</v>
      </c>
      <c r="B57" s="40" t="s">
        <v>39</v>
      </c>
      <c r="C57" s="66" t="s">
        <v>316</v>
      </c>
      <c r="D57" s="67" t="s">
        <v>134</v>
      </c>
      <c r="E57" s="64"/>
      <c r="F57" s="65">
        <v>17094.66</v>
      </c>
      <c r="G57" s="69">
        <f t="shared" si="0"/>
        <v>0</v>
      </c>
      <c r="H57" s="98"/>
      <c r="I57" s="98"/>
      <c r="J57" s="98"/>
      <c r="K57" s="97">
        <f t="shared" si="2"/>
        <v>0</v>
      </c>
    </row>
    <row r="58" spans="1:11" s="68" customFormat="1" ht="32.25" hidden="1" customHeight="1" x14ac:dyDescent="0.3">
      <c r="A58" s="13">
        <v>46</v>
      </c>
      <c r="B58" s="41" t="s">
        <v>40</v>
      </c>
      <c r="C58" s="66" t="s">
        <v>317</v>
      </c>
      <c r="D58" s="67" t="s">
        <v>134</v>
      </c>
      <c r="E58" s="64"/>
      <c r="F58" s="65">
        <v>18812.740000000002</v>
      </c>
      <c r="G58" s="69">
        <f t="shared" si="0"/>
        <v>0</v>
      </c>
      <c r="H58" s="98"/>
      <c r="I58" s="98"/>
      <c r="J58" s="98"/>
      <c r="K58" s="97">
        <f t="shared" si="2"/>
        <v>0</v>
      </c>
    </row>
    <row r="59" spans="1:11" s="68" customFormat="1" ht="32.25" hidden="1" customHeight="1" x14ac:dyDescent="0.3">
      <c r="A59" s="13">
        <v>47</v>
      </c>
      <c r="B59" s="40" t="s">
        <v>41</v>
      </c>
      <c r="C59" s="66" t="s">
        <v>318</v>
      </c>
      <c r="D59" s="70" t="s">
        <v>134</v>
      </c>
      <c r="E59" s="71"/>
      <c r="F59" s="72">
        <v>20150.86</v>
      </c>
      <c r="G59" s="69">
        <f t="shared" si="0"/>
        <v>0</v>
      </c>
      <c r="H59" s="98"/>
      <c r="I59" s="98"/>
      <c r="J59" s="98"/>
      <c r="K59" s="97">
        <f t="shared" si="2"/>
        <v>0</v>
      </c>
    </row>
    <row r="60" spans="1:11" s="68" customFormat="1" ht="32.25" hidden="1" customHeight="1" x14ac:dyDescent="0.3">
      <c r="A60" s="13">
        <v>48</v>
      </c>
      <c r="B60" s="41" t="s">
        <v>42</v>
      </c>
      <c r="C60" s="66" t="s">
        <v>319</v>
      </c>
      <c r="D60" s="67" t="s">
        <v>134</v>
      </c>
      <c r="E60" s="64"/>
      <c r="F60" s="65">
        <v>21105.58</v>
      </c>
      <c r="G60" s="69">
        <f t="shared" si="0"/>
        <v>0</v>
      </c>
      <c r="H60" s="98"/>
      <c r="I60" s="98"/>
      <c r="J60" s="98"/>
      <c r="K60" s="97">
        <f t="shared" si="2"/>
        <v>0</v>
      </c>
    </row>
    <row r="61" spans="1:11" s="68" customFormat="1" ht="32.25" hidden="1" customHeight="1" x14ac:dyDescent="0.3">
      <c r="A61" s="13">
        <v>49</v>
      </c>
      <c r="B61" s="40" t="s">
        <v>43</v>
      </c>
      <c r="C61" s="66" t="s">
        <v>320</v>
      </c>
      <c r="D61" s="67" t="s">
        <v>134</v>
      </c>
      <c r="E61" s="64"/>
      <c r="F61" s="65">
        <v>25255.54</v>
      </c>
      <c r="G61" s="69">
        <f t="shared" si="0"/>
        <v>0</v>
      </c>
      <c r="H61" s="98"/>
      <c r="I61" s="98"/>
      <c r="J61" s="98"/>
      <c r="K61" s="97">
        <f t="shared" si="2"/>
        <v>0</v>
      </c>
    </row>
    <row r="62" spans="1:11" s="68" customFormat="1" ht="32.25" hidden="1" customHeight="1" x14ac:dyDescent="0.3">
      <c r="A62" s="13">
        <v>50</v>
      </c>
      <c r="B62" s="41" t="s">
        <v>44</v>
      </c>
      <c r="C62" s="66" t="s">
        <v>321</v>
      </c>
      <c r="D62" s="70" t="s">
        <v>134</v>
      </c>
      <c r="E62" s="71"/>
      <c r="F62" s="72">
        <v>27671</v>
      </c>
      <c r="G62" s="69">
        <f t="shared" si="0"/>
        <v>0</v>
      </c>
      <c r="H62" s="98"/>
      <c r="I62" s="98"/>
      <c r="J62" s="98"/>
      <c r="K62" s="97">
        <f t="shared" si="2"/>
        <v>0</v>
      </c>
    </row>
    <row r="63" spans="1:11" s="68" customFormat="1" ht="32.25" hidden="1" customHeight="1" x14ac:dyDescent="0.3">
      <c r="A63" s="13">
        <v>51</v>
      </c>
      <c r="B63" s="40" t="s">
        <v>45</v>
      </c>
      <c r="C63" s="66" t="s">
        <v>322</v>
      </c>
      <c r="D63" s="67" t="s">
        <v>134</v>
      </c>
      <c r="E63" s="64"/>
      <c r="F63" s="65">
        <v>29883.5</v>
      </c>
      <c r="G63" s="69">
        <f t="shared" si="0"/>
        <v>0</v>
      </c>
      <c r="H63" s="98"/>
      <c r="I63" s="98"/>
      <c r="J63" s="98"/>
      <c r="K63" s="97">
        <f t="shared" si="2"/>
        <v>0</v>
      </c>
    </row>
    <row r="64" spans="1:11" s="68" customFormat="1" ht="32.25" hidden="1" customHeight="1" x14ac:dyDescent="0.3">
      <c r="A64" s="13">
        <v>52</v>
      </c>
      <c r="B64" s="41" t="s">
        <v>46</v>
      </c>
      <c r="C64" s="66" t="s">
        <v>323</v>
      </c>
      <c r="D64" s="67" t="s">
        <v>134</v>
      </c>
      <c r="E64" s="64"/>
      <c r="F64" s="65">
        <v>29989.7</v>
      </c>
      <c r="G64" s="69">
        <f t="shared" si="0"/>
        <v>0</v>
      </c>
      <c r="H64" s="98"/>
      <c r="I64" s="98"/>
      <c r="J64" s="98"/>
      <c r="K64" s="97">
        <f t="shared" si="2"/>
        <v>0</v>
      </c>
    </row>
    <row r="65" spans="1:11" s="4" customFormat="1" ht="16.5" hidden="1" customHeight="1" x14ac:dyDescent="0.3">
      <c r="A65" s="13">
        <v>53</v>
      </c>
      <c r="B65" s="40" t="s">
        <v>47</v>
      </c>
      <c r="C65" s="48" t="s">
        <v>170</v>
      </c>
      <c r="D65" s="45" t="s">
        <v>172</v>
      </c>
      <c r="E65" s="27"/>
      <c r="F65" s="36">
        <v>4323.5200000000004</v>
      </c>
      <c r="G65" s="54">
        <f t="shared" si="0"/>
        <v>0</v>
      </c>
      <c r="H65" s="97"/>
      <c r="I65" s="97"/>
      <c r="J65" s="97"/>
      <c r="K65" s="97">
        <f t="shared" si="2"/>
        <v>0</v>
      </c>
    </row>
    <row r="66" spans="1:11" s="4" customFormat="1" ht="16.5" hidden="1" customHeight="1" x14ac:dyDescent="0.3">
      <c r="A66" s="13">
        <v>54</v>
      </c>
      <c r="B66" s="41" t="s">
        <v>48</v>
      </c>
      <c r="C66" s="48" t="s">
        <v>171</v>
      </c>
      <c r="D66" s="44" t="s">
        <v>172</v>
      </c>
      <c r="E66" s="19"/>
      <c r="F66" s="32">
        <v>6565.52</v>
      </c>
      <c r="G66" s="54">
        <f t="shared" si="0"/>
        <v>0</v>
      </c>
      <c r="H66" s="97"/>
      <c r="I66" s="97"/>
      <c r="J66" s="97"/>
      <c r="K66" s="97">
        <f t="shared" si="2"/>
        <v>0</v>
      </c>
    </row>
    <row r="67" spans="1:11" s="4" customFormat="1" ht="16.5" hidden="1" customHeight="1" thickBot="1" x14ac:dyDescent="0.3">
      <c r="A67" s="13">
        <v>55</v>
      </c>
      <c r="B67" s="40" t="s">
        <v>49</v>
      </c>
      <c r="C67" s="49" t="s">
        <v>105</v>
      </c>
      <c r="D67" s="45" t="s">
        <v>64</v>
      </c>
      <c r="E67" s="27"/>
      <c r="F67" s="36">
        <v>229539.5</v>
      </c>
      <c r="G67" s="55">
        <f>E67*F67</f>
        <v>0</v>
      </c>
      <c r="H67" s="97"/>
      <c r="I67" s="97"/>
      <c r="J67" s="97"/>
      <c r="K67" s="97">
        <f t="shared" si="2"/>
        <v>0</v>
      </c>
    </row>
    <row r="68" spans="1:11" s="4" customFormat="1" ht="16.5" hidden="1" thickBot="1" x14ac:dyDescent="0.3">
      <c r="A68" s="122" t="s">
        <v>84</v>
      </c>
      <c r="B68" s="123"/>
      <c r="C68" s="112"/>
      <c r="D68" s="123"/>
      <c r="E68" s="123"/>
      <c r="F68" s="124"/>
      <c r="G68" s="53">
        <f>SUM(G34:G67)</f>
        <v>0</v>
      </c>
      <c r="H68" s="101">
        <f>45.3*G68/100</f>
        <v>0</v>
      </c>
      <c r="I68" s="101">
        <v>0</v>
      </c>
      <c r="J68" s="101">
        <f>54.7*G68/100</f>
        <v>0</v>
      </c>
      <c r="K68" s="97">
        <f t="shared" si="2"/>
        <v>0</v>
      </c>
    </row>
    <row r="69" spans="1:11" s="4" customFormat="1" ht="19.5" thickBot="1" x14ac:dyDescent="0.3">
      <c r="A69" s="108" t="s">
        <v>122</v>
      </c>
      <c r="B69" s="109"/>
      <c r="C69" s="109"/>
      <c r="D69" s="109"/>
      <c r="E69" s="109"/>
      <c r="F69" s="109"/>
      <c r="G69" s="110"/>
      <c r="H69" s="97"/>
      <c r="I69" s="97"/>
      <c r="J69" s="97"/>
      <c r="K69" s="97">
        <f t="shared" si="2"/>
        <v>0</v>
      </c>
    </row>
    <row r="70" spans="1:11" s="4" customFormat="1" ht="16.5" hidden="1" customHeight="1" x14ac:dyDescent="0.25">
      <c r="A70" s="13">
        <v>56</v>
      </c>
      <c r="B70" s="40" t="s">
        <v>104</v>
      </c>
      <c r="C70" s="46" t="s">
        <v>120</v>
      </c>
      <c r="D70" s="43" t="s">
        <v>64</v>
      </c>
      <c r="E70" s="18"/>
      <c r="F70" s="31">
        <v>3253108</v>
      </c>
      <c r="G70" s="33">
        <f t="shared" ref="G70:G75" si="3">E70*F70</f>
        <v>0</v>
      </c>
      <c r="H70" s="97">
        <f>34.2*G70/100</f>
        <v>0</v>
      </c>
      <c r="I70" s="97">
        <v>0</v>
      </c>
      <c r="J70" s="97">
        <f>65.8*G70/100</f>
        <v>0</v>
      </c>
      <c r="K70" s="97">
        <f t="shared" si="2"/>
        <v>0</v>
      </c>
    </row>
    <row r="71" spans="1:11" s="4" customFormat="1" ht="16.5" customHeight="1" x14ac:dyDescent="0.25">
      <c r="A71" s="13">
        <v>57</v>
      </c>
      <c r="B71" s="40" t="s">
        <v>107</v>
      </c>
      <c r="C71" s="48" t="s">
        <v>121</v>
      </c>
      <c r="D71" s="44" t="s">
        <v>64</v>
      </c>
      <c r="E71" s="19">
        <v>2.5000000000000001E-2</v>
      </c>
      <c r="F71" s="32">
        <v>3851706</v>
      </c>
      <c r="G71" s="54">
        <f t="shared" si="3"/>
        <v>96292.650000000009</v>
      </c>
      <c r="H71" s="97">
        <f>41.1*G71/100</f>
        <v>39576.279150000002</v>
      </c>
      <c r="I71" s="97">
        <v>0</v>
      </c>
      <c r="J71" s="97">
        <f>58.9*G71/100</f>
        <v>56716.370849999999</v>
      </c>
      <c r="K71" s="97">
        <f t="shared" si="2"/>
        <v>96292.65</v>
      </c>
    </row>
    <row r="72" spans="1:11" s="85" customFormat="1" ht="16.5" hidden="1" customHeight="1" x14ac:dyDescent="0.25">
      <c r="A72" s="86">
        <v>58</v>
      </c>
      <c r="B72" s="87" t="s">
        <v>304</v>
      </c>
      <c r="C72" s="88" t="s">
        <v>272</v>
      </c>
      <c r="D72" s="89" t="s">
        <v>273</v>
      </c>
      <c r="E72" s="90"/>
      <c r="F72" s="80">
        <v>2544.91</v>
      </c>
      <c r="G72" s="91">
        <f t="shared" si="3"/>
        <v>0</v>
      </c>
      <c r="H72" s="100"/>
      <c r="I72" s="100"/>
      <c r="J72" s="100"/>
      <c r="K72" s="97">
        <f t="shared" si="2"/>
        <v>0</v>
      </c>
    </row>
    <row r="73" spans="1:11" s="4" customFormat="1" ht="16.5" hidden="1" customHeight="1" x14ac:dyDescent="0.25">
      <c r="A73" s="13">
        <v>59</v>
      </c>
      <c r="B73" s="40" t="s">
        <v>108</v>
      </c>
      <c r="C73" s="47" t="s">
        <v>324</v>
      </c>
      <c r="D73" s="43" t="s">
        <v>156</v>
      </c>
      <c r="E73" s="18"/>
      <c r="F73" s="31">
        <v>2005533</v>
      </c>
      <c r="G73" s="34">
        <f t="shared" si="3"/>
        <v>0</v>
      </c>
      <c r="H73" s="97">
        <v>0</v>
      </c>
      <c r="I73" s="97">
        <v>0</v>
      </c>
      <c r="J73" s="97">
        <f>G73</f>
        <v>0</v>
      </c>
      <c r="K73" s="97">
        <f t="shared" si="2"/>
        <v>0</v>
      </c>
    </row>
    <row r="74" spans="1:11" s="85" customFormat="1" ht="16.5" hidden="1" customHeight="1" x14ac:dyDescent="0.25">
      <c r="A74" s="86">
        <v>60</v>
      </c>
      <c r="B74" s="87" t="s">
        <v>114</v>
      </c>
      <c r="C74" s="88" t="s">
        <v>292</v>
      </c>
      <c r="D74" s="89" t="s">
        <v>64</v>
      </c>
      <c r="E74" s="90"/>
      <c r="F74" s="80">
        <v>4339089</v>
      </c>
      <c r="G74" s="92">
        <f t="shared" si="3"/>
        <v>0</v>
      </c>
      <c r="H74" s="100"/>
      <c r="I74" s="100"/>
      <c r="J74" s="100"/>
      <c r="K74" s="97">
        <f t="shared" si="2"/>
        <v>0</v>
      </c>
    </row>
    <row r="75" spans="1:11" s="4" customFormat="1" ht="16.5" customHeight="1" thickBot="1" x14ac:dyDescent="0.3">
      <c r="A75" s="13">
        <v>61</v>
      </c>
      <c r="B75" s="40" t="s">
        <v>109</v>
      </c>
      <c r="C75" s="48" t="s">
        <v>325</v>
      </c>
      <c r="D75" s="44" t="s">
        <v>156</v>
      </c>
      <c r="E75" s="19">
        <v>0.25</v>
      </c>
      <c r="F75" s="32">
        <v>2039241</v>
      </c>
      <c r="G75" s="34">
        <f t="shared" si="3"/>
        <v>509810.25</v>
      </c>
      <c r="H75" s="97">
        <v>0</v>
      </c>
      <c r="I75" s="97">
        <v>0</v>
      </c>
      <c r="J75" s="97">
        <f>G75</f>
        <v>509810.25</v>
      </c>
      <c r="K75" s="97">
        <f t="shared" si="2"/>
        <v>509810.25</v>
      </c>
    </row>
    <row r="76" spans="1:11" s="4" customFormat="1" ht="16.5" customHeight="1" thickBot="1" x14ac:dyDescent="0.3">
      <c r="A76" s="122" t="s">
        <v>130</v>
      </c>
      <c r="B76" s="123"/>
      <c r="C76" s="123"/>
      <c r="D76" s="123"/>
      <c r="E76" s="123"/>
      <c r="F76" s="124"/>
      <c r="G76" s="28">
        <f>SUM(G70:G75)</f>
        <v>606102.9</v>
      </c>
      <c r="H76" s="101">
        <f>SUM(H70:H75)</f>
        <v>39576.279150000002</v>
      </c>
      <c r="I76" s="101">
        <f t="shared" ref="I76:J76" si="4">SUM(I70:I75)</f>
        <v>0</v>
      </c>
      <c r="J76" s="101">
        <f t="shared" si="4"/>
        <v>566526.62084999995</v>
      </c>
      <c r="K76" s="97">
        <f t="shared" si="2"/>
        <v>606102.89999999991</v>
      </c>
    </row>
    <row r="77" spans="1:11" s="4" customFormat="1" ht="19.5" thickBot="1" x14ac:dyDescent="0.3">
      <c r="A77" s="108" t="s">
        <v>66</v>
      </c>
      <c r="B77" s="109"/>
      <c r="C77" s="109"/>
      <c r="D77" s="109"/>
      <c r="E77" s="109"/>
      <c r="F77" s="109"/>
      <c r="G77" s="110"/>
      <c r="H77" s="97"/>
      <c r="I77" s="97"/>
      <c r="J77" s="97"/>
      <c r="K77" s="97">
        <f t="shared" si="2"/>
        <v>0</v>
      </c>
    </row>
    <row r="78" spans="1:11" s="4" customFormat="1" ht="15.75" hidden="1" customHeight="1" x14ac:dyDescent="0.25">
      <c r="A78" s="13">
        <v>62</v>
      </c>
      <c r="B78" s="40" t="s">
        <v>113</v>
      </c>
      <c r="C78" s="46" t="s">
        <v>157</v>
      </c>
      <c r="D78" s="43" t="s">
        <v>60</v>
      </c>
      <c r="E78" s="18"/>
      <c r="F78" s="31">
        <v>522432</v>
      </c>
      <c r="G78" s="33">
        <f>E78*F78</f>
        <v>0</v>
      </c>
      <c r="H78" s="97"/>
      <c r="I78" s="97"/>
      <c r="J78" s="97"/>
      <c r="K78" s="97">
        <f t="shared" si="2"/>
        <v>0</v>
      </c>
    </row>
    <row r="79" spans="1:11" s="4" customFormat="1" ht="15.75" hidden="1" customHeight="1" x14ac:dyDescent="0.25">
      <c r="A79" s="13">
        <v>63</v>
      </c>
      <c r="B79" s="40" t="s">
        <v>114</v>
      </c>
      <c r="C79" s="47" t="s">
        <v>158</v>
      </c>
      <c r="D79" s="43" t="s">
        <v>60</v>
      </c>
      <c r="E79" s="18"/>
      <c r="F79" s="31">
        <v>522432</v>
      </c>
      <c r="G79" s="34">
        <f t="shared" ref="G79:G96" si="5">E79*F79</f>
        <v>0</v>
      </c>
      <c r="H79" s="97"/>
      <c r="I79" s="97"/>
      <c r="J79" s="97"/>
      <c r="K79" s="97">
        <f t="shared" si="2"/>
        <v>0</v>
      </c>
    </row>
    <row r="80" spans="1:11" s="4" customFormat="1" ht="15.75" hidden="1" customHeight="1" x14ac:dyDescent="0.25">
      <c r="A80" s="13">
        <v>64</v>
      </c>
      <c r="B80" s="40" t="s">
        <v>115</v>
      </c>
      <c r="C80" s="47" t="s">
        <v>159</v>
      </c>
      <c r="D80" s="43" t="s">
        <v>60</v>
      </c>
      <c r="E80" s="18"/>
      <c r="F80" s="31">
        <v>522432</v>
      </c>
      <c r="G80" s="34">
        <f t="shared" si="5"/>
        <v>0</v>
      </c>
      <c r="H80" s="97"/>
      <c r="I80" s="97"/>
      <c r="J80" s="97"/>
      <c r="K80" s="97">
        <f t="shared" si="2"/>
        <v>0</v>
      </c>
    </row>
    <row r="81" spans="1:11" s="4" customFormat="1" ht="15.75" hidden="1" customHeight="1" x14ac:dyDescent="0.25">
      <c r="A81" s="13">
        <v>65</v>
      </c>
      <c r="B81" s="40" t="s">
        <v>179</v>
      </c>
      <c r="C81" s="47" t="s">
        <v>160</v>
      </c>
      <c r="D81" s="43" t="s">
        <v>60</v>
      </c>
      <c r="E81" s="18"/>
      <c r="F81" s="31">
        <v>558393.69999999995</v>
      </c>
      <c r="G81" s="34">
        <f t="shared" si="5"/>
        <v>0</v>
      </c>
      <c r="H81" s="97"/>
      <c r="I81" s="97"/>
      <c r="J81" s="97"/>
      <c r="K81" s="97">
        <f t="shared" si="2"/>
        <v>0</v>
      </c>
    </row>
    <row r="82" spans="1:11" s="4" customFormat="1" ht="15.75" customHeight="1" x14ac:dyDescent="0.25">
      <c r="A82" s="13">
        <v>66</v>
      </c>
      <c r="B82" s="40" t="s">
        <v>180</v>
      </c>
      <c r="C82" s="47" t="s">
        <v>161</v>
      </c>
      <c r="D82" s="43" t="s">
        <v>60</v>
      </c>
      <c r="E82" s="18">
        <v>1</v>
      </c>
      <c r="F82" s="31">
        <v>640861.5</v>
      </c>
      <c r="G82" s="34">
        <f t="shared" si="5"/>
        <v>640861.5</v>
      </c>
      <c r="H82" s="97"/>
      <c r="I82" s="97"/>
      <c r="J82" s="97"/>
      <c r="K82" s="97">
        <f t="shared" si="2"/>
        <v>0</v>
      </c>
    </row>
    <row r="83" spans="1:11" s="4" customFormat="1" ht="15.75" customHeight="1" thickBot="1" x14ac:dyDescent="0.3">
      <c r="A83" s="136" t="s">
        <v>330</v>
      </c>
      <c r="B83" s="137"/>
      <c r="C83" s="137"/>
      <c r="D83" s="137"/>
      <c r="E83" s="137"/>
      <c r="F83" s="138"/>
      <c r="G83" s="34">
        <f>SUM(G78:G82)</f>
        <v>640861.5</v>
      </c>
      <c r="H83" s="4">
        <f>4.2*G83/100</f>
        <v>26916.183000000005</v>
      </c>
      <c r="I83" s="4">
        <f>56.8*G83/100</f>
        <v>364009.33199999994</v>
      </c>
      <c r="J83" s="4">
        <f>39*G83/100</f>
        <v>249935.98499999999</v>
      </c>
    </row>
    <row r="84" spans="1:11" s="4" customFormat="1" ht="15.75" hidden="1" customHeight="1" x14ac:dyDescent="0.3">
      <c r="A84" s="13">
        <v>67</v>
      </c>
      <c r="B84" s="40" t="s">
        <v>181</v>
      </c>
      <c r="C84" s="47" t="s">
        <v>162</v>
      </c>
      <c r="D84" s="43" t="s">
        <v>60</v>
      </c>
      <c r="E84" s="18"/>
      <c r="F84" s="31">
        <v>622667.1</v>
      </c>
      <c r="G84" s="34">
        <f t="shared" si="5"/>
        <v>0</v>
      </c>
      <c r="H84" s="97"/>
      <c r="I84" s="97"/>
      <c r="J84" s="97"/>
      <c r="K84" s="97">
        <f t="shared" si="2"/>
        <v>0</v>
      </c>
    </row>
    <row r="85" spans="1:11" s="4" customFormat="1" ht="15.75" hidden="1" customHeight="1" x14ac:dyDescent="0.3">
      <c r="A85" s="13">
        <v>68</v>
      </c>
      <c r="B85" s="40" t="s">
        <v>182</v>
      </c>
      <c r="C85" s="47" t="s">
        <v>163</v>
      </c>
      <c r="D85" s="43" t="s">
        <v>60</v>
      </c>
      <c r="E85" s="18"/>
      <c r="F85" s="31">
        <v>635568.1</v>
      </c>
      <c r="G85" s="34">
        <f t="shared" si="5"/>
        <v>0</v>
      </c>
      <c r="H85" s="97"/>
      <c r="I85" s="97"/>
      <c r="J85" s="97"/>
      <c r="K85" s="97">
        <f t="shared" si="2"/>
        <v>0</v>
      </c>
    </row>
    <row r="86" spans="1:11" s="4" customFormat="1" ht="15.75" hidden="1" customHeight="1" x14ac:dyDescent="0.3">
      <c r="A86" s="13">
        <v>69</v>
      </c>
      <c r="B86" s="40" t="s">
        <v>183</v>
      </c>
      <c r="C86" s="47" t="s">
        <v>125</v>
      </c>
      <c r="D86" s="43" t="s">
        <v>60</v>
      </c>
      <c r="E86" s="18"/>
      <c r="F86" s="31">
        <v>971448</v>
      </c>
      <c r="G86" s="34">
        <f t="shared" si="5"/>
        <v>0</v>
      </c>
      <c r="H86" s="97"/>
      <c r="I86" s="97"/>
      <c r="J86" s="97"/>
      <c r="K86" s="97">
        <f t="shared" si="2"/>
        <v>0</v>
      </c>
    </row>
    <row r="87" spans="1:11" s="4" customFormat="1" ht="16.5" hidden="1" thickBot="1" x14ac:dyDescent="0.3">
      <c r="A87" s="13">
        <v>70</v>
      </c>
      <c r="B87" s="40" t="s">
        <v>184</v>
      </c>
      <c r="C87" s="47" t="s">
        <v>124</v>
      </c>
      <c r="D87" s="43" t="s">
        <v>60</v>
      </c>
      <c r="E87" s="18"/>
      <c r="F87" s="31">
        <v>1097771</v>
      </c>
      <c r="G87" s="34">
        <f t="shared" si="5"/>
        <v>0</v>
      </c>
      <c r="H87" s="97"/>
      <c r="I87" s="97"/>
      <c r="J87" s="97"/>
      <c r="K87" s="97">
        <f t="shared" si="2"/>
        <v>0</v>
      </c>
    </row>
    <row r="88" spans="1:11" s="4" customFormat="1" ht="16.5" hidden="1" customHeight="1" x14ac:dyDescent="0.3">
      <c r="A88" s="13">
        <v>71</v>
      </c>
      <c r="B88" s="40" t="s">
        <v>185</v>
      </c>
      <c r="C88" s="47" t="s">
        <v>67</v>
      </c>
      <c r="D88" s="43" t="s">
        <v>60</v>
      </c>
      <c r="E88" s="18"/>
      <c r="F88" s="31">
        <v>1301643</v>
      </c>
      <c r="G88" s="34">
        <f t="shared" si="5"/>
        <v>0</v>
      </c>
      <c r="H88" s="97"/>
      <c r="I88" s="97"/>
      <c r="J88" s="97"/>
      <c r="K88" s="97">
        <f t="shared" si="2"/>
        <v>0</v>
      </c>
    </row>
    <row r="89" spans="1:11" s="4" customFormat="1" ht="16.5" hidden="1" customHeight="1" x14ac:dyDescent="0.3">
      <c r="A89" s="13">
        <v>72</v>
      </c>
      <c r="B89" s="40" t="s">
        <v>186</v>
      </c>
      <c r="C89" s="47" t="s">
        <v>68</v>
      </c>
      <c r="D89" s="43" t="s">
        <v>60</v>
      </c>
      <c r="E89" s="18"/>
      <c r="F89" s="31">
        <v>1345276</v>
      </c>
      <c r="G89" s="34">
        <f t="shared" si="5"/>
        <v>0</v>
      </c>
      <c r="H89" s="97"/>
      <c r="I89" s="97"/>
      <c r="J89" s="97"/>
      <c r="K89" s="97">
        <f t="shared" si="2"/>
        <v>0</v>
      </c>
    </row>
    <row r="90" spans="1:11" s="4" customFormat="1" ht="16.5" hidden="1" customHeight="1" x14ac:dyDescent="0.3">
      <c r="A90" s="13">
        <v>73</v>
      </c>
      <c r="B90" s="40" t="s">
        <v>187</v>
      </c>
      <c r="C90" s="47" t="s">
        <v>69</v>
      </c>
      <c r="D90" s="44" t="s">
        <v>60</v>
      </c>
      <c r="E90" s="19"/>
      <c r="F90" s="32">
        <v>1642558</v>
      </c>
      <c r="G90" s="34">
        <f t="shared" si="5"/>
        <v>0</v>
      </c>
      <c r="H90" s="97"/>
      <c r="I90" s="97"/>
      <c r="J90" s="97"/>
      <c r="K90" s="97">
        <f t="shared" si="2"/>
        <v>0</v>
      </c>
    </row>
    <row r="91" spans="1:11" s="4" customFormat="1" ht="16.5" hidden="1" customHeight="1" x14ac:dyDescent="0.3">
      <c r="A91" s="13">
        <v>74</v>
      </c>
      <c r="B91" s="40" t="s">
        <v>188</v>
      </c>
      <c r="C91" s="47" t="s">
        <v>126</v>
      </c>
      <c r="D91" s="44" t="s">
        <v>60</v>
      </c>
      <c r="E91" s="19"/>
      <c r="F91" s="32">
        <v>2578322</v>
      </c>
      <c r="G91" s="34">
        <f t="shared" si="5"/>
        <v>0</v>
      </c>
      <c r="H91" s="97"/>
      <c r="I91" s="97"/>
      <c r="J91" s="97"/>
      <c r="K91" s="97">
        <f t="shared" si="2"/>
        <v>0</v>
      </c>
    </row>
    <row r="92" spans="1:11" s="4" customFormat="1" ht="16.5" hidden="1" customHeight="1" x14ac:dyDescent="0.3">
      <c r="A92" s="13">
        <v>75</v>
      </c>
      <c r="B92" s="40" t="s">
        <v>189</v>
      </c>
      <c r="C92" s="47" t="s">
        <v>164</v>
      </c>
      <c r="D92" s="44" t="s">
        <v>60</v>
      </c>
      <c r="E92" s="19"/>
      <c r="F92" s="32">
        <v>3106903</v>
      </c>
      <c r="G92" s="34">
        <f t="shared" si="5"/>
        <v>0</v>
      </c>
      <c r="H92" s="97"/>
      <c r="I92" s="97"/>
      <c r="J92" s="97"/>
      <c r="K92" s="97">
        <f t="shared" si="2"/>
        <v>0</v>
      </c>
    </row>
    <row r="93" spans="1:11" s="4" customFormat="1" ht="16.5" hidden="1" customHeight="1" x14ac:dyDescent="0.3">
      <c r="A93" s="13">
        <v>76</v>
      </c>
      <c r="B93" s="40" t="s">
        <v>190</v>
      </c>
      <c r="C93" s="47" t="s">
        <v>127</v>
      </c>
      <c r="D93" s="44" t="s">
        <v>60</v>
      </c>
      <c r="E93" s="19"/>
      <c r="F93" s="32">
        <v>3224652</v>
      </c>
      <c r="G93" s="34">
        <f t="shared" si="5"/>
        <v>0</v>
      </c>
      <c r="H93" s="97"/>
      <c r="I93" s="97"/>
      <c r="J93" s="97"/>
      <c r="K93" s="97">
        <f t="shared" ref="K93:K156" si="6">SUM(H93:J93)</f>
        <v>0</v>
      </c>
    </row>
    <row r="94" spans="1:11" s="4" customFormat="1" ht="16.5" hidden="1" customHeight="1" x14ac:dyDescent="0.3">
      <c r="A94" s="13">
        <v>77</v>
      </c>
      <c r="B94" s="40" t="s">
        <v>191</v>
      </c>
      <c r="C94" s="47" t="s">
        <v>128</v>
      </c>
      <c r="D94" s="44" t="s">
        <v>60</v>
      </c>
      <c r="E94" s="19"/>
      <c r="F94" s="32">
        <v>3651633</v>
      </c>
      <c r="G94" s="34">
        <f t="shared" si="5"/>
        <v>0</v>
      </c>
      <c r="H94" s="97"/>
      <c r="I94" s="97"/>
      <c r="J94" s="97"/>
      <c r="K94" s="97">
        <f t="shared" si="6"/>
        <v>0</v>
      </c>
    </row>
    <row r="95" spans="1:11" s="4" customFormat="1" ht="16.5" hidden="1" customHeight="1" x14ac:dyDescent="0.3">
      <c r="A95" s="13">
        <v>78</v>
      </c>
      <c r="B95" s="40" t="s">
        <v>192</v>
      </c>
      <c r="C95" s="47" t="s">
        <v>129</v>
      </c>
      <c r="D95" s="44" t="s">
        <v>60</v>
      </c>
      <c r="E95" s="19"/>
      <c r="F95" s="32">
        <v>3865411</v>
      </c>
      <c r="G95" s="34">
        <f t="shared" si="5"/>
        <v>0</v>
      </c>
      <c r="H95" s="97"/>
      <c r="I95" s="97"/>
      <c r="J95" s="97"/>
      <c r="K95" s="97">
        <f t="shared" si="6"/>
        <v>0</v>
      </c>
    </row>
    <row r="96" spans="1:11" s="4" customFormat="1" ht="16.5" hidden="1" customHeight="1" x14ac:dyDescent="0.3">
      <c r="A96" s="13">
        <v>79</v>
      </c>
      <c r="B96" s="40" t="s">
        <v>193</v>
      </c>
      <c r="C96" s="47" t="s">
        <v>165</v>
      </c>
      <c r="D96" s="44" t="s">
        <v>60</v>
      </c>
      <c r="E96" s="19"/>
      <c r="F96" s="32">
        <v>6160155</v>
      </c>
      <c r="G96" s="34">
        <f t="shared" si="5"/>
        <v>0</v>
      </c>
      <c r="H96" s="97"/>
      <c r="I96" s="97"/>
      <c r="J96" s="97"/>
      <c r="K96" s="97">
        <f t="shared" si="6"/>
        <v>0</v>
      </c>
    </row>
    <row r="97" spans="1:11" s="4" customFormat="1" ht="16.5" hidden="1" customHeight="1" x14ac:dyDescent="0.3">
      <c r="A97" s="139" t="s">
        <v>331</v>
      </c>
      <c r="B97" s="140"/>
      <c r="C97" s="140"/>
      <c r="D97" s="140"/>
      <c r="E97" s="140"/>
      <c r="F97" s="141"/>
      <c r="G97" s="34">
        <f>SUM(G84:G96)</f>
        <v>0</v>
      </c>
      <c r="H97" s="4">
        <f>3.6*G97/100</f>
        <v>0</v>
      </c>
      <c r="I97" s="4">
        <f>74.5*G97/100</f>
        <v>0</v>
      </c>
      <c r="J97" s="4">
        <f>21.9*G97/100</f>
        <v>0</v>
      </c>
    </row>
    <row r="98" spans="1:11" s="4" customFormat="1" ht="16.5" hidden="1" customHeight="1" x14ac:dyDescent="0.3">
      <c r="A98" s="13">
        <v>80</v>
      </c>
      <c r="B98" s="40" t="s">
        <v>194</v>
      </c>
      <c r="C98" s="47" t="s">
        <v>70</v>
      </c>
      <c r="D98" s="44" t="s">
        <v>60</v>
      </c>
      <c r="E98" s="19"/>
      <c r="F98" s="32">
        <v>149272.4</v>
      </c>
      <c r="G98" s="34">
        <f t="shared" ref="G98:G120" si="7">E98*F98</f>
        <v>0</v>
      </c>
      <c r="H98" s="97"/>
      <c r="I98" s="97"/>
      <c r="J98" s="97"/>
      <c r="K98" s="97">
        <f t="shared" si="6"/>
        <v>0</v>
      </c>
    </row>
    <row r="99" spans="1:11" s="4" customFormat="1" ht="16.5" hidden="1" customHeight="1" x14ac:dyDescent="0.3">
      <c r="A99" s="13">
        <v>81</v>
      </c>
      <c r="B99" s="40" t="s">
        <v>195</v>
      </c>
      <c r="C99" s="47" t="s">
        <v>71</v>
      </c>
      <c r="D99" s="44" t="s">
        <v>60</v>
      </c>
      <c r="E99" s="19"/>
      <c r="F99" s="32">
        <v>236575.8</v>
      </c>
      <c r="G99" s="34">
        <f t="shared" si="7"/>
        <v>0</v>
      </c>
      <c r="H99" s="97"/>
      <c r="I99" s="97"/>
      <c r="J99" s="97"/>
      <c r="K99" s="97">
        <f t="shared" si="6"/>
        <v>0</v>
      </c>
    </row>
    <row r="100" spans="1:11" s="4" customFormat="1" ht="16.5" hidden="1" customHeight="1" x14ac:dyDescent="0.3">
      <c r="A100" s="13">
        <v>82</v>
      </c>
      <c r="B100" s="40" t="s">
        <v>196</v>
      </c>
      <c r="C100" s="47" t="s">
        <v>72</v>
      </c>
      <c r="D100" s="44" t="s">
        <v>60</v>
      </c>
      <c r="E100" s="19"/>
      <c r="F100" s="32">
        <v>254942.5</v>
      </c>
      <c r="G100" s="34">
        <f t="shared" si="7"/>
        <v>0</v>
      </c>
      <c r="H100" s="97"/>
      <c r="I100" s="97"/>
      <c r="J100" s="97"/>
      <c r="K100" s="97">
        <f t="shared" si="6"/>
        <v>0</v>
      </c>
    </row>
    <row r="101" spans="1:11" s="4" customFormat="1" ht="16.5" hidden="1" customHeight="1" x14ac:dyDescent="0.3">
      <c r="A101" s="13">
        <v>83</v>
      </c>
      <c r="B101" s="40" t="s">
        <v>197</v>
      </c>
      <c r="C101" s="47" t="s">
        <v>73</v>
      </c>
      <c r="D101" s="44" t="s">
        <v>60</v>
      </c>
      <c r="E101" s="19"/>
      <c r="F101" s="32">
        <v>311638</v>
      </c>
      <c r="G101" s="34">
        <f t="shared" si="7"/>
        <v>0</v>
      </c>
      <c r="H101" s="97"/>
      <c r="I101" s="97"/>
      <c r="J101" s="97"/>
      <c r="K101" s="97">
        <f t="shared" si="6"/>
        <v>0</v>
      </c>
    </row>
    <row r="102" spans="1:11" s="4" customFormat="1" ht="16.5" hidden="1" customHeight="1" x14ac:dyDescent="0.3">
      <c r="A102" s="13">
        <v>84</v>
      </c>
      <c r="B102" s="40" t="s">
        <v>198</v>
      </c>
      <c r="C102" s="47" t="s">
        <v>74</v>
      </c>
      <c r="D102" s="44" t="s">
        <v>60</v>
      </c>
      <c r="E102" s="19"/>
      <c r="F102" s="32">
        <v>361519</v>
      </c>
      <c r="G102" s="34">
        <f t="shared" si="7"/>
        <v>0</v>
      </c>
      <c r="H102" s="97"/>
      <c r="I102" s="97"/>
      <c r="J102" s="97"/>
      <c r="K102" s="97">
        <f t="shared" si="6"/>
        <v>0</v>
      </c>
    </row>
    <row r="103" spans="1:11" s="4" customFormat="1" ht="16.5" hidden="1" customHeight="1" x14ac:dyDescent="0.3">
      <c r="A103" s="13">
        <v>85</v>
      </c>
      <c r="B103" s="40" t="s">
        <v>199</v>
      </c>
      <c r="C103" s="47" t="s">
        <v>75</v>
      </c>
      <c r="D103" s="44" t="s">
        <v>60</v>
      </c>
      <c r="E103" s="19"/>
      <c r="F103" s="32">
        <v>448009.4</v>
      </c>
      <c r="G103" s="34">
        <f t="shared" si="7"/>
        <v>0</v>
      </c>
      <c r="H103" s="97"/>
      <c r="I103" s="97"/>
      <c r="J103" s="97"/>
      <c r="K103" s="97">
        <f t="shared" si="6"/>
        <v>0</v>
      </c>
    </row>
    <row r="104" spans="1:11" s="4" customFormat="1" ht="16.5" hidden="1" customHeight="1" x14ac:dyDescent="0.3">
      <c r="A104" s="13">
        <v>86</v>
      </c>
      <c r="B104" s="40" t="s">
        <v>200</v>
      </c>
      <c r="C104" s="47" t="s">
        <v>76</v>
      </c>
      <c r="D104" s="44" t="s">
        <v>60</v>
      </c>
      <c r="E104" s="19"/>
      <c r="F104" s="32">
        <v>642040.6</v>
      </c>
      <c r="G104" s="34">
        <f t="shared" si="7"/>
        <v>0</v>
      </c>
      <c r="H104" s="97"/>
      <c r="I104" s="97"/>
      <c r="J104" s="97"/>
      <c r="K104" s="97">
        <f t="shared" si="6"/>
        <v>0</v>
      </c>
    </row>
    <row r="105" spans="1:11" s="4" customFormat="1" ht="16.5" hidden="1" customHeight="1" x14ac:dyDescent="0.3">
      <c r="A105" s="13">
        <v>87</v>
      </c>
      <c r="B105" s="40" t="s">
        <v>201</v>
      </c>
      <c r="C105" s="47" t="s">
        <v>77</v>
      </c>
      <c r="D105" s="44" t="s">
        <v>60</v>
      </c>
      <c r="E105" s="19"/>
      <c r="F105" s="32">
        <v>878402.6</v>
      </c>
      <c r="G105" s="34">
        <f t="shared" si="7"/>
        <v>0</v>
      </c>
      <c r="H105" s="97"/>
      <c r="I105" s="97"/>
      <c r="J105" s="97"/>
      <c r="K105" s="97">
        <f t="shared" si="6"/>
        <v>0</v>
      </c>
    </row>
    <row r="106" spans="1:11" s="4" customFormat="1" ht="16.5" hidden="1" customHeight="1" x14ac:dyDescent="0.3">
      <c r="A106" s="139" t="s">
        <v>332</v>
      </c>
      <c r="B106" s="142"/>
      <c r="C106" s="142"/>
      <c r="D106" s="142"/>
      <c r="E106" s="142"/>
      <c r="F106" s="143"/>
      <c r="G106" s="34">
        <f>SUM(G98:G105)</f>
        <v>0</v>
      </c>
      <c r="H106" s="4">
        <f>0.8*G106/100</f>
        <v>0</v>
      </c>
      <c r="I106" s="4">
        <f>77.3*G106/100</f>
        <v>0</v>
      </c>
      <c r="J106" s="4">
        <f>21.9*G106/100</f>
        <v>0</v>
      </c>
    </row>
    <row r="107" spans="1:11" s="4" customFormat="1" ht="16.5" hidden="1" customHeight="1" x14ac:dyDescent="0.3">
      <c r="A107" s="13">
        <v>88</v>
      </c>
      <c r="B107" s="40" t="s">
        <v>202</v>
      </c>
      <c r="C107" s="48" t="s">
        <v>173</v>
      </c>
      <c r="D107" s="44" t="s">
        <v>60</v>
      </c>
      <c r="E107" s="19"/>
      <c r="F107" s="32">
        <v>8294.2199999999993</v>
      </c>
      <c r="G107" s="54">
        <f t="shared" si="7"/>
        <v>0</v>
      </c>
      <c r="H107" s="97"/>
      <c r="I107" s="97"/>
      <c r="J107" s="97"/>
      <c r="K107" s="97">
        <f t="shared" si="6"/>
        <v>0</v>
      </c>
    </row>
    <row r="108" spans="1:11" s="4" customFormat="1" ht="16.5" hidden="1" customHeight="1" x14ac:dyDescent="0.3">
      <c r="A108" s="13">
        <v>89</v>
      </c>
      <c r="B108" s="40" t="s">
        <v>203</v>
      </c>
      <c r="C108" s="48" t="s">
        <v>174</v>
      </c>
      <c r="D108" s="44" t="s">
        <v>60</v>
      </c>
      <c r="E108" s="19"/>
      <c r="F108" s="32">
        <v>10583.42</v>
      </c>
      <c r="G108" s="54">
        <f t="shared" si="7"/>
        <v>0</v>
      </c>
      <c r="H108" s="97"/>
      <c r="I108" s="97"/>
      <c r="J108" s="97"/>
      <c r="K108" s="97">
        <f t="shared" si="6"/>
        <v>0</v>
      </c>
    </row>
    <row r="109" spans="1:11" s="4" customFormat="1" ht="16.5" hidden="1" customHeight="1" x14ac:dyDescent="0.3">
      <c r="A109" s="13">
        <v>90</v>
      </c>
      <c r="B109" s="40" t="s">
        <v>204</v>
      </c>
      <c r="C109" s="48" t="s">
        <v>166</v>
      </c>
      <c r="D109" s="44" t="s">
        <v>60</v>
      </c>
      <c r="E109" s="19"/>
      <c r="F109" s="32">
        <v>19536.080000000002</v>
      </c>
      <c r="G109" s="54">
        <f t="shared" si="7"/>
        <v>0</v>
      </c>
      <c r="H109" s="97"/>
      <c r="I109" s="97"/>
      <c r="J109" s="97"/>
      <c r="K109" s="97">
        <f t="shared" si="6"/>
        <v>0</v>
      </c>
    </row>
    <row r="110" spans="1:11" s="4" customFormat="1" ht="16.5" hidden="1" customHeight="1" x14ac:dyDescent="0.3">
      <c r="A110" s="139" t="s">
        <v>333</v>
      </c>
      <c r="B110" s="142"/>
      <c r="C110" s="142"/>
      <c r="D110" s="142"/>
      <c r="E110" s="142"/>
      <c r="F110" s="143"/>
      <c r="G110" s="34">
        <f>SUM(G107:G109)</f>
        <v>0</v>
      </c>
      <c r="H110" s="4">
        <f>63*G110/100</f>
        <v>0</v>
      </c>
      <c r="I110" s="4">
        <v>0</v>
      </c>
      <c r="J110" s="4">
        <f>37*G110/100</f>
        <v>0</v>
      </c>
    </row>
    <row r="111" spans="1:11" s="4" customFormat="1" ht="16.5" hidden="1" customHeight="1" x14ac:dyDescent="0.3">
      <c r="A111" s="13">
        <v>91</v>
      </c>
      <c r="B111" s="40" t="s">
        <v>205</v>
      </c>
      <c r="C111" s="47" t="s">
        <v>167</v>
      </c>
      <c r="D111" s="44" t="s">
        <v>60</v>
      </c>
      <c r="E111" s="19"/>
      <c r="F111" s="32">
        <v>16001.98</v>
      </c>
      <c r="G111" s="34">
        <f t="shared" si="7"/>
        <v>0</v>
      </c>
      <c r="H111" s="97"/>
      <c r="I111" s="97"/>
      <c r="J111" s="97"/>
      <c r="K111" s="97">
        <f t="shared" si="6"/>
        <v>0</v>
      </c>
    </row>
    <row r="112" spans="1:11" s="4" customFormat="1" ht="16.5" hidden="1" customHeight="1" x14ac:dyDescent="0.3">
      <c r="A112" s="13">
        <v>92</v>
      </c>
      <c r="B112" s="40" t="s">
        <v>206</v>
      </c>
      <c r="C112" s="47" t="s">
        <v>168</v>
      </c>
      <c r="D112" s="44" t="s">
        <v>60</v>
      </c>
      <c r="E112" s="19"/>
      <c r="F112" s="32">
        <v>18247.52</v>
      </c>
      <c r="G112" s="34">
        <f t="shared" si="7"/>
        <v>0</v>
      </c>
      <c r="H112" s="97"/>
      <c r="I112" s="97"/>
      <c r="J112" s="97"/>
      <c r="K112" s="97">
        <f t="shared" si="6"/>
        <v>0</v>
      </c>
    </row>
    <row r="113" spans="1:11" s="4" customFormat="1" ht="16.5" hidden="1" customHeight="1" x14ac:dyDescent="0.3">
      <c r="A113" s="13">
        <v>93</v>
      </c>
      <c r="B113" s="40" t="s">
        <v>207</v>
      </c>
      <c r="C113" s="47" t="s">
        <v>169</v>
      </c>
      <c r="D113" s="44" t="s">
        <v>60</v>
      </c>
      <c r="E113" s="19"/>
      <c r="F113" s="32">
        <v>18954.34</v>
      </c>
      <c r="G113" s="34">
        <f t="shared" si="7"/>
        <v>0</v>
      </c>
      <c r="H113" s="97"/>
      <c r="I113" s="97"/>
      <c r="J113" s="97"/>
      <c r="K113" s="97">
        <f t="shared" si="6"/>
        <v>0</v>
      </c>
    </row>
    <row r="114" spans="1:11" s="4" customFormat="1" ht="16.5" hidden="1" customHeight="1" x14ac:dyDescent="0.3">
      <c r="A114" s="139" t="s">
        <v>334</v>
      </c>
      <c r="B114" s="140"/>
      <c r="C114" s="140"/>
      <c r="D114" s="140"/>
      <c r="E114" s="140"/>
      <c r="F114" s="141"/>
      <c r="G114" s="34">
        <f>SUM(G111:G113)</f>
        <v>0</v>
      </c>
      <c r="H114" s="4">
        <f>34*G114/100</f>
        <v>0</v>
      </c>
      <c r="I114" s="4">
        <v>0</v>
      </c>
      <c r="J114" s="4">
        <f>66*G114/100</f>
        <v>0</v>
      </c>
    </row>
    <row r="115" spans="1:11" s="4" customFormat="1" ht="16.5" hidden="1" customHeight="1" x14ac:dyDescent="0.3">
      <c r="A115" s="13">
        <v>94</v>
      </c>
      <c r="B115" s="40" t="s">
        <v>208</v>
      </c>
      <c r="C115" s="47" t="s">
        <v>175</v>
      </c>
      <c r="D115" s="44" t="s">
        <v>106</v>
      </c>
      <c r="E115" s="19"/>
      <c r="F115" s="32">
        <v>23656.639999999999</v>
      </c>
      <c r="G115" s="34">
        <f t="shared" si="7"/>
        <v>0</v>
      </c>
      <c r="H115" s="97"/>
      <c r="I115" s="97"/>
      <c r="J115" s="97"/>
      <c r="K115" s="97">
        <f t="shared" si="6"/>
        <v>0</v>
      </c>
    </row>
    <row r="116" spans="1:11" s="4" customFormat="1" ht="16.5" hidden="1" customHeight="1" x14ac:dyDescent="0.3">
      <c r="A116" s="13">
        <v>95</v>
      </c>
      <c r="B116" s="40" t="s">
        <v>209</v>
      </c>
      <c r="C116" s="47" t="s">
        <v>176</v>
      </c>
      <c r="D116" s="44" t="s">
        <v>106</v>
      </c>
      <c r="E116" s="19"/>
      <c r="F116" s="32">
        <v>25414.84</v>
      </c>
      <c r="G116" s="34">
        <f t="shared" si="7"/>
        <v>0</v>
      </c>
      <c r="H116" s="97"/>
      <c r="I116" s="97"/>
      <c r="J116" s="97"/>
      <c r="K116" s="97">
        <f t="shared" si="6"/>
        <v>0</v>
      </c>
    </row>
    <row r="117" spans="1:11" s="4" customFormat="1" ht="16.5" hidden="1" customHeight="1" x14ac:dyDescent="0.3">
      <c r="A117" s="13">
        <v>96</v>
      </c>
      <c r="B117" s="40" t="s">
        <v>210</v>
      </c>
      <c r="C117" s="47" t="s">
        <v>177</v>
      </c>
      <c r="D117" s="44" t="s">
        <v>106</v>
      </c>
      <c r="E117" s="19"/>
      <c r="F117" s="32">
        <v>26627.88</v>
      </c>
      <c r="G117" s="34">
        <f t="shared" si="7"/>
        <v>0</v>
      </c>
      <c r="H117" s="97"/>
      <c r="I117" s="97"/>
      <c r="J117" s="97"/>
      <c r="K117" s="97">
        <f t="shared" si="6"/>
        <v>0</v>
      </c>
    </row>
    <row r="118" spans="1:11" s="4" customFormat="1" ht="16.5" hidden="1" customHeight="1" x14ac:dyDescent="0.3">
      <c r="A118" s="13">
        <v>97</v>
      </c>
      <c r="B118" s="40" t="s">
        <v>211</v>
      </c>
      <c r="C118" s="47" t="s">
        <v>178</v>
      </c>
      <c r="D118" s="44" t="s">
        <v>106</v>
      </c>
      <c r="E118" s="19"/>
      <c r="F118" s="32">
        <v>27075.1</v>
      </c>
      <c r="G118" s="34">
        <f t="shared" si="7"/>
        <v>0</v>
      </c>
      <c r="H118" s="97"/>
      <c r="I118" s="97"/>
      <c r="J118" s="97"/>
      <c r="K118" s="97">
        <f t="shared" si="6"/>
        <v>0</v>
      </c>
    </row>
    <row r="119" spans="1:11" s="4" customFormat="1" ht="16.5" hidden="1" customHeight="1" x14ac:dyDescent="0.3">
      <c r="A119" s="139" t="s">
        <v>335</v>
      </c>
      <c r="B119" s="142"/>
      <c r="C119" s="142"/>
      <c r="D119" s="142"/>
      <c r="E119" s="142"/>
      <c r="F119" s="143"/>
      <c r="G119" s="93">
        <f>SUM(G115:G118)</f>
        <v>0</v>
      </c>
      <c r="H119" s="4">
        <f>12*G119/100</f>
        <v>0</v>
      </c>
      <c r="I119" s="4">
        <v>0</v>
      </c>
      <c r="J119" s="4">
        <f>88*G119/100</f>
        <v>0</v>
      </c>
    </row>
    <row r="120" spans="1:11" s="4" customFormat="1" ht="16.5" hidden="1" customHeight="1" thickBot="1" x14ac:dyDescent="0.3">
      <c r="A120" s="13">
        <v>98</v>
      </c>
      <c r="B120" s="40" t="s">
        <v>212</v>
      </c>
      <c r="C120" s="49" t="s">
        <v>110</v>
      </c>
      <c r="D120" s="44" t="s">
        <v>111</v>
      </c>
      <c r="E120" s="19"/>
      <c r="F120" s="32">
        <v>82854.880000000005</v>
      </c>
      <c r="G120" s="35">
        <f t="shared" si="7"/>
        <v>0</v>
      </c>
      <c r="H120" s="97">
        <f>34*G120/100</f>
        <v>0</v>
      </c>
      <c r="I120" s="97">
        <v>0</v>
      </c>
      <c r="J120" s="97">
        <f>66*G120/100</f>
        <v>0</v>
      </c>
      <c r="K120" s="97">
        <f t="shared" si="6"/>
        <v>0</v>
      </c>
    </row>
    <row r="121" spans="1:11" s="4" customFormat="1" ht="16.5" thickBot="1" x14ac:dyDescent="0.3">
      <c r="A121" s="122" t="s">
        <v>85</v>
      </c>
      <c r="B121" s="123"/>
      <c r="C121" s="123"/>
      <c r="D121" s="123"/>
      <c r="E121" s="123"/>
      <c r="F121" s="124"/>
      <c r="G121" s="28">
        <f>G83+G97+G106+G110+G119+G120</f>
        <v>640861.5</v>
      </c>
      <c r="H121" s="101">
        <f>SUM(H78:H120)</f>
        <v>26916.183000000005</v>
      </c>
      <c r="I121" s="101">
        <f t="shared" ref="I121:J121" si="8">SUM(I78:I120)</f>
        <v>364009.33199999994</v>
      </c>
      <c r="J121" s="101">
        <f t="shared" si="8"/>
        <v>249935.98499999999</v>
      </c>
      <c r="K121" s="97">
        <f t="shared" si="6"/>
        <v>640861.5</v>
      </c>
    </row>
    <row r="122" spans="1:11" s="4" customFormat="1" ht="19.5" thickBot="1" x14ac:dyDescent="0.3">
      <c r="A122" s="108" t="s">
        <v>216</v>
      </c>
      <c r="B122" s="109"/>
      <c r="C122" s="109"/>
      <c r="D122" s="109"/>
      <c r="E122" s="109"/>
      <c r="F122" s="109"/>
      <c r="G122" s="110"/>
      <c r="H122" s="97"/>
      <c r="I122" s="97"/>
      <c r="J122" s="97"/>
      <c r="K122" s="97">
        <f t="shared" si="6"/>
        <v>0</v>
      </c>
    </row>
    <row r="123" spans="1:11" s="4" customFormat="1" ht="15.75" hidden="1" customHeight="1" x14ac:dyDescent="0.3">
      <c r="A123" s="13">
        <v>99</v>
      </c>
      <c r="B123" s="40" t="s">
        <v>213</v>
      </c>
      <c r="C123" s="46" t="s">
        <v>78</v>
      </c>
      <c r="D123" s="43" t="s">
        <v>81</v>
      </c>
      <c r="E123" s="18"/>
      <c r="F123" s="31">
        <v>475758</v>
      </c>
      <c r="G123" s="33">
        <f t="shared" si="0"/>
        <v>0</v>
      </c>
      <c r="H123" s="97"/>
      <c r="I123" s="97"/>
      <c r="J123" s="97"/>
      <c r="K123" s="97">
        <f t="shared" si="6"/>
        <v>0</v>
      </c>
    </row>
    <row r="124" spans="1:11" s="4" customFormat="1" ht="15.75" hidden="1" customHeight="1" x14ac:dyDescent="0.3">
      <c r="A124" s="12">
        <v>100</v>
      </c>
      <c r="B124" s="40" t="s">
        <v>214</v>
      </c>
      <c r="C124" s="48" t="s">
        <v>79</v>
      </c>
      <c r="D124" s="44" t="s">
        <v>82</v>
      </c>
      <c r="E124" s="19"/>
      <c r="F124" s="32">
        <v>982.94</v>
      </c>
      <c r="G124" s="34">
        <f t="shared" si="0"/>
        <v>0</v>
      </c>
      <c r="H124" s="97"/>
      <c r="I124" s="97"/>
      <c r="J124" s="97"/>
      <c r="K124" s="97">
        <f t="shared" si="6"/>
        <v>0</v>
      </c>
    </row>
    <row r="125" spans="1:11" s="4" customFormat="1" ht="16.5" hidden="1" thickBot="1" x14ac:dyDescent="0.3">
      <c r="A125" s="12">
        <v>101</v>
      </c>
      <c r="B125" s="40" t="s">
        <v>215</v>
      </c>
      <c r="C125" s="48" t="s">
        <v>80</v>
      </c>
      <c r="D125" s="44" t="s">
        <v>82</v>
      </c>
      <c r="E125" s="19"/>
      <c r="F125" s="32">
        <v>971.14</v>
      </c>
      <c r="G125" s="54">
        <f t="shared" si="0"/>
        <v>0</v>
      </c>
      <c r="H125" s="97"/>
      <c r="I125" s="97"/>
      <c r="J125" s="97"/>
      <c r="K125" s="97">
        <f t="shared" si="6"/>
        <v>0</v>
      </c>
    </row>
    <row r="126" spans="1:11" s="4" customFormat="1" ht="16.5" hidden="1" customHeight="1" thickBot="1" x14ac:dyDescent="0.3">
      <c r="A126" s="13">
        <v>102</v>
      </c>
      <c r="B126" s="40" t="s">
        <v>217</v>
      </c>
      <c r="C126" s="56" t="s">
        <v>218</v>
      </c>
      <c r="D126" s="43" t="s">
        <v>219</v>
      </c>
      <c r="E126" s="18"/>
      <c r="F126" s="31">
        <v>345622</v>
      </c>
      <c r="G126" s="35">
        <f>E126*F126</f>
        <v>0</v>
      </c>
      <c r="H126" s="97"/>
      <c r="I126" s="97"/>
      <c r="J126" s="97"/>
      <c r="K126" s="97">
        <f t="shared" si="6"/>
        <v>0</v>
      </c>
    </row>
    <row r="127" spans="1:11" s="4" customFormat="1" ht="16.5" hidden="1" thickBot="1" x14ac:dyDescent="0.3">
      <c r="A127" s="122" t="s">
        <v>220</v>
      </c>
      <c r="B127" s="123"/>
      <c r="C127" s="123"/>
      <c r="D127" s="123"/>
      <c r="E127" s="123"/>
      <c r="F127" s="124"/>
      <c r="G127" s="28">
        <f>SUM(G123:G126)</f>
        <v>0</v>
      </c>
      <c r="H127" s="101">
        <v>0</v>
      </c>
      <c r="I127" s="101">
        <v>0</v>
      </c>
      <c r="J127" s="101">
        <f>G127</f>
        <v>0</v>
      </c>
      <c r="K127" s="97">
        <f t="shared" si="6"/>
        <v>0</v>
      </c>
    </row>
    <row r="128" spans="1:11" s="4" customFormat="1" ht="19.5" thickBot="1" x14ac:dyDescent="0.3">
      <c r="A128" s="108" t="s">
        <v>86</v>
      </c>
      <c r="B128" s="109"/>
      <c r="C128" s="109"/>
      <c r="D128" s="109"/>
      <c r="E128" s="109"/>
      <c r="F128" s="109"/>
      <c r="G128" s="110"/>
      <c r="H128" s="97"/>
      <c r="I128" s="97"/>
      <c r="J128" s="97"/>
      <c r="K128" s="97">
        <f t="shared" si="6"/>
        <v>0</v>
      </c>
    </row>
    <row r="129" spans="1:11" s="4" customFormat="1" ht="16.5" hidden="1" customHeight="1" x14ac:dyDescent="0.3">
      <c r="A129" s="13">
        <v>103</v>
      </c>
      <c r="B129" s="40" t="s">
        <v>226</v>
      </c>
      <c r="C129" s="46" t="s">
        <v>88</v>
      </c>
      <c r="D129" s="43" t="s">
        <v>53</v>
      </c>
      <c r="E129" s="18"/>
      <c r="F129" s="31">
        <v>2971.24</v>
      </c>
      <c r="G129" s="33">
        <f t="shared" si="0"/>
        <v>0</v>
      </c>
      <c r="H129" s="97"/>
      <c r="I129" s="97"/>
      <c r="J129" s="97"/>
      <c r="K129" s="97">
        <f t="shared" si="6"/>
        <v>0</v>
      </c>
    </row>
    <row r="130" spans="1:11" s="4" customFormat="1" ht="32.25" hidden="1" customHeight="1" x14ac:dyDescent="0.3">
      <c r="A130" s="12">
        <v>104</v>
      </c>
      <c r="B130" s="40" t="s">
        <v>227</v>
      </c>
      <c r="C130" s="48" t="s">
        <v>89</v>
      </c>
      <c r="D130" s="43" t="s">
        <v>53</v>
      </c>
      <c r="E130" s="19"/>
      <c r="F130" s="32">
        <v>7612.18</v>
      </c>
      <c r="G130" s="34">
        <f t="shared" si="0"/>
        <v>0</v>
      </c>
      <c r="H130" s="97"/>
      <c r="I130" s="97"/>
      <c r="J130" s="97"/>
      <c r="K130" s="97">
        <f t="shared" si="6"/>
        <v>0</v>
      </c>
    </row>
    <row r="131" spans="1:11" s="4" customFormat="1" ht="32.25" hidden="1" customHeight="1" x14ac:dyDescent="0.3">
      <c r="A131" s="13">
        <v>105</v>
      </c>
      <c r="B131" s="40" t="s">
        <v>228</v>
      </c>
      <c r="C131" s="48" t="s">
        <v>99</v>
      </c>
      <c r="D131" s="43" t="s">
        <v>53</v>
      </c>
      <c r="E131" s="19"/>
      <c r="F131" s="32">
        <v>11231.24</v>
      </c>
      <c r="G131" s="34">
        <f t="shared" si="0"/>
        <v>0</v>
      </c>
      <c r="H131" s="97"/>
      <c r="I131" s="97"/>
      <c r="J131" s="97"/>
      <c r="K131" s="97">
        <f t="shared" si="6"/>
        <v>0</v>
      </c>
    </row>
    <row r="132" spans="1:11" s="4" customFormat="1" ht="16.5" hidden="1" customHeight="1" x14ac:dyDescent="0.3">
      <c r="A132" s="12">
        <v>106</v>
      </c>
      <c r="B132" s="40" t="s">
        <v>229</v>
      </c>
      <c r="C132" s="48" t="s">
        <v>90</v>
      </c>
      <c r="D132" s="43" t="s">
        <v>53</v>
      </c>
      <c r="E132" s="19"/>
      <c r="F132" s="32">
        <v>4993.76</v>
      </c>
      <c r="G132" s="34">
        <f t="shared" si="0"/>
        <v>0</v>
      </c>
      <c r="H132" s="97"/>
      <c r="I132" s="97"/>
      <c r="J132" s="97"/>
      <c r="K132" s="97">
        <f t="shared" si="6"/>
        <v>0</v>
      </c>
    </row>
    <row r="133" spans="1:11" s="4" customFormat="1" ht="32.25" hidden="1" customHeight="1" x14ac:dyDescent="0.3">
      <c r="A133" s="13">
        <v>107</v>
      </c>
      <c r="B133" s="40" t="s">
        <v>230</v>
      </c>
      <c r="C133" s="48" t="s">
        <v>91</v>
      </c>
      <c r="D133" s="43" t="s">
        <v>53</v>
      </c>
      <c r="E133" s="19"/>
      <c r="F133" s="32">
        <v>9811.7000000000007</v>
      </c>
      <c r="G133" s="34">
        <f t="shared" si="0"/>
        <v>0</v>
      </c>
      <c r="H133" s="97"/>
      <c r="I133" s="97"/>
      <c r="J133" s="97"/>
      <c r="K133" s="97">
        <f t="shared" si="6"/>
        <v>0</v>
      </c>
    </row>
    <row r="134" spans="1:11" s="4" customFormat="1" ht="32.25" hidden="1" customHeight="1" x14ac:dyDescent="0.3">
      <c r="A134" s="12">
        <v>108</v>
      </c>
      <c r="B134" s="40" t="s">
        <v>231</v>
      </c>
      <c r="C134" s="48" t="s">
        <v>100</v>
      </c>
      <c r="D134" s="43" t="s">
        <v>53</v>
      </c>
      <c r="E134" s="19"/>
      <c r="F134" s="32">
        <v>14976.56</v>
      </c>
      <c r="G134" s="34">
        <f t="shared" si="0"/>
        <v>0</v>
      </c>
      <c r="H134" s="97"/>
      <c r="I134" s="97"/>
      <c r="J134" s="97"/>
      <c r="K134" s="97">
        <f t="shared" si="6"/>
        <v>0</v>
      </c>
    </row>
    <row r="135" spans="1:11" s="4" customFormat="1" ht="16.5" hidden="1" customHeight="1" x14ac:dyDescent="0.3">
      <c r="A135" s="13">
        <v>109</v>
      </c>
      <c r="B135" s="40" t="s">
        <v>232</v>
      </c>
      <c r="C135" s="48" t="s">
        <v>92</v>
      </c>
      <c r="D135" s="43" t="s">
        <v>53</v>
      </c>
      <c r="E135" s="19"/>
      <c r="F135" s="32">
        <v>1891.54</v>
      </c>
      <c r="G135" s="34">
        <f t="shared" si="0"/>
        <v>0</v>
      </c>
      <c r="H135" s="97"/>
      <c r="I135" s="97"/>
      <c r="J135" s="97"/>
      <c r="K135" s="97">
        <f t="shared" si="6"/>
        <v>0</v>
      </c>
    </row>
    <row r="136" spans="1:11" s="4" customFormat="1" ht="16.5" hidden="1" customHeight="1" x14ac:dyDescent="0.3">
      <c r="A136" s="12">
        <v>110</v>
      </c>
      <c r="B136" s="40" t="s">
        <v>233</v>
      </c>
      <c r="C136" s="48" t="s">
        <v>221</v>
      </c>
      <c r="D136" s="43" t="s">
        <v>172</v>
      </c>
      <c r="E136" s="19"/>
      <c r="F136" s="32">
        <v>522.24</v>
      </c>
      <c r="G136" s="34">
        <f t="shared" si="0"/>
        <v>0</v>
      </c>
      <c r="H136" s="97"/>
      <c r="I136" s="97"/>
      <c r="J136" s="97"/>
      <c r="K136" s="97">
        <f t="shared" si="6"/>
        <v>0</v>
      </c>
    </row>
    <row r="137" spans="1:11" s="4" customFormat="1" ht="16.5" hidden="1" customHeight="1" x14ac:dyDescent="0.3">
      <c r="A137" s="13">
        <v>111</v>
      </c>
      <c r="B137" s="40" t="s">
        <v>234</v>
      </c>
      <c r="C137" s="48" t="s">
        <v>222</v>
      </c>
      <c r="D137" s="43" t="s">
        <v>172</v>
      </c>
      <c r="E137" s="19"/>
      <c r="F137" s="32">
        <v>897.98</v>
      </c>
      <c r="G137" s="34">
        <f t="shared" si="0"/>
        <v>0</v>
      </c>
      <c r="H137" s="97"/>
      <c r="I137" s="97"/>
      <c r="J137" s="97"/>
      <c r="K137" s="97">
        <f t="shared" si="6"/>
        <v>0</v>
      </c>
    </row>
    <row r="138" spans="1:11" s="4" customFormat="1" ht="16.5" hidden="1" customHeight="1" x14ac:dyDescent="0.3">
      <c r="A138" s="12">
        <v>112</v>
      </c>
      <c r="B138" s="40" t="s">
        <v>235</v>
      </c>
      <c r="C138" s="48" t="s">
        <v>93</v>
      </c>
      <c r="D138" s="43" t="s">
        <v>53</v>
      </c>
      <c r="E138" s="19"/>
      <c r="F138" s="32">
        <v>2454.4</v>
      </c>
      <c r="G138" s="34">
        <f t="shared" si="0"/>
        <v>0</v>
      </c>
      <c r="H138" s="97"/>
      <c r="I138" s="97"/>
      <c r="J138" s="97"/>
      <c r="K138" s="97">
        <f t="shared" si="6"/>
        <v>0</v>
      </c>
    </row>
    <row r="139" spans="1:11" s="4" customFormat="1" ht="16.5" hidden="1" customHeight="1" x14ac:dyDescent="0.3">
      <c r="A139" s="13">
        <v>113</v>
      </c>
      <c r="B139" s="40" t="s">
        <v>236</v>
      </c>
      <c r="C139" s="48" t="s">
        <v>94</v>
      </c>
      <c r="D139" s="44" t="s">
        <v>60</v>
      </c>
      <c r="E139" s="19"/>
      <c r="F139" s="32">
        <v>45050.04</v>
      </c>
      <c r="G139" s="34">
        <f t="shared" si="0"/>
        <v>0</v>
      </c>
      <c r="H139" s="97"/>
      <c r="I139" s="97"/>
      <c r="J139" s="97"/>
      <c r="K139" s="97">
        <f t="shared" si="6"/>
        <v>0</v>
      </c>
    </row>
    <row r="140" spans="1:11" s="4" customFormat="1" ht="16.5" hidden="1" customHeight="1" x14ac:dyDescent="0.3">
      <c r="A140" s="12">
        <v>114</v>
      </c>
      <c r="B140" s="40" t="s">
        <v>237</v>
      </c>
      <c r="C140" s="48" t="s">
        <v>95</v>
      </c>
      <c r="D140" s="44" t="s">
        <v>60</v>
      </c>
      <c r="E140" s="19"/>
      <c r="F140" s="32">
        <v>67093.62</v>
      </c>
      <c r="G140" s="34">
        <f t="shared" si="0"/>
        <v>0</v>
      </c>
      <c r="H140" s="97"/>
      <c r="I140" s="97"/>
      <c r="J140" s="97"/>
      <c r="K140" s="97">
        <f t="shared" si="6"/>
        <v>0</v>
      </c>
    </row>
    <row r="141" spans="1:11" s="4" customFormat="1" ht="16.5" hidden="1" customHeight="1" x14ac:dyDescent="0.3">
      <c r="A141" s="13">
        <v>115</v>
      </c>
      <c r="B141" s="40" t="s">
        <v>238</v>
      </c>
      <c r="C141" s="48" t="s">
        <v>96</v>
      </c>
      <c r="D141" s="44" t="s">
        <v>60</v>
      </c>
      <c r="E141" s="19"/>
      <c r="F141" s="32">
        <v>31424.58</v>
      </c>
      <c r="G141" s="34">
        <f t="shared" si="0"/>
        <v>0</v>
      </c>
      <c r="H141" s="97"/>
      <c r="I141" s="97"/>
      <c r="J141" s="97"/>
      <c r="K141" s="97">
        <f t="shared" si="6"/>
        <v>0</v>
      </c>
    </row>
    <row r="142" spans="1:11" s="4" customFormat="1" ht="16.5" hidden="1" customHeight="1" x14ac:dyDescent="0.3">
      <c r="A142" s="12">
        <v>116</v>
      </c>
      <c r="B142" s="40" t="s">
        <v>239</v>
      </c>
      <c r="C142" s="48" t="s">
        <v>97</v>
      </c>
      <c r="D142" s="44" t="s">
        <v>60</v>
      </c>
      <c r="E142" s="19"/>
      <c r="F142" s="32">
        <v>6648.12</v>
      </c>
      <c r="G142" s="34">
        <f t="shared" si="0"/>
        <v>0</v>
      </c>
      <c r="H142" s="97"/>
      <c r="I142" s="97"/>
      <c r="J142" s="97"/>
      <c r="K142" s="97">
        <f t="shared" si="6"/>
        <v>0</v>
      </c>
    </row>
    <row r="143" spans="1:11" s="4" customFormat="1" ht="16.5" hidden="1" customHeight="1" x14ac:dyDescent="0.3">
      <c r="A143" s="13">
        <v>117</v>
      </c>
      <c r="B143" s="40" t="s">
        <v>240</v>
      </c>
      <c r="C143" s="48" t="s">
        <v>98</v>
      </c>
      <c r="D143" s="44" t="s">
        <v>60</v>
      </c>
      <c r="E143" s="19"/>
      <c r="F143" s="32">
        <v>2372.98</v>
      </c>
      <c r="G143" s="54">
        <f t="shared" si="0"/>
        <v>0</v>
      </c>
      <c r="H143" s="97"/>
      <c r="I143" s="97"/>
      <c r="J143" s="97"/>
      <c r="K143" s="97">
        <f t="shared" si="6"/>
        <v>0</v>
      </c>
    </row>
    <row r="144" spans="1:11" s="4" customFormat="1" ht="16.5" hidden="1" customHeight="1" x14ac:dyDescent="0.3">
      <c r="A144" s="12">
        <v>118</v>
      </c>
      <c r="B144" s="40" t="s">
        <v>241</v>
      </c>
      <c r="C144" s="47" t="s">
        <v>112</v>
      </c>
      <c r="D144" s="44" t="s">
        <v>106</v>
      </c>
      <c r="E144" s="19"/>
      <c r="F144" s="32">
        <v>4834.46</v>
      </c>
      <c r="G144" s="34">
        <f>E144*F144</f>
        <v>0</v>
      </c>
      <c r="H144" s="97"/>
      <c r="I144" s="97"/>
      <c r="J144" s="97"/>
      <c r="K144" s="97">
        <f t="shared" si="6"/>
        <v>0</v>
      </c>
    </row>
    <row r="145" spans="1:11" s="4" customFormat="1" ht="16.5" hidden="1" customHeight="1" x14ac:dyDescent="0.3">
      <c r="A145" s="13">
        <v>119</v>
      </c>
      <c r="B145" s="40" t="s">
        <v>242</v>
      </c>
      <c r="C145" s="48" t="s">
        <v>116</v>
      </c>
      <c r="D145" s="44" t="s">
        <v>60</v>
      </c>
      <c r="E145" s="19"/>
      <c r="F145" s="32">
        <v>6233.94</v>
      </c>
      <c r="G145" s="34">
        <f>E145*F145</f>
        <v>0</v>
      </c>
      <c r="H145" s="97"/>
      <c r="I145" s="97"/>
      <c r="J145" s="97"/>
      <c r="K145" s="97">
        <f t="shared" si="6"/>
        <v>0</v>
      </c>
    </row>
    <row r="146" spans="1:11" s="4" customFormat="1" ht="16.5" hidden="1" customHeight="1" thickBot="1" x14ac:dyDescent="0.3">
      <c r="A146" s="12">
        <v>120</v>
      </c>
      <c r="B146" s="40" t="s">
        <v>243</v>
      </c>
      <c r="C146" s="49" t="s">
        <v>117</v>
      </c>
      <c r="D146" s="44" t="s">
        <v>111</v>
      </c>
      <c r="E146" s="19"/>
      <c r="F146" s="32">
        <v>18837.52</v>
      </c>
      <c r="G146" s="35">
        <f>E146*F146</f>
        <v>0</v>
      </c>
      <c r="H146" s="97"/>
      <c r="I146" s="97"/>
      <c r="J146" s="97"/>
      <c r="K146" s="97">
        <f t="shared" si="6"/>
        <v>0</v>
      </c>
    </row>
    <row r="147" spans="1:11" s="4" customFormat="1" ht="16.5" hidden="1" customHeight="1" thickBot="1" x14ac:dyDescent="0.3">
      <c r="A147" s="122" t="s">
        <v>87</v>
      </c>
      <c r="B147" s="123"/>
      <c r="C147" s="123"/>
      <c r="D147" s="123"/>
      <c r="E147" s="123"/>
      <c r="F147" s="124"/>
      <c r="G147" s="30">
        <f>SUM(G129:G146)</f>
        <v>0</v>
      </c>
      <c r="H147" s="101">
        <v>0</v>
      </c>
      <c r="I147" s="101">
        <v>0</v>
      </c>
      <c r="J147" s="101">
        <f>G147</f>
        <v>0</v>
      </c>
      <c r="K147" s="97">
        <f t="shared" si="6"/>
        <v>0</v>
      </c>
    </row>
    <row r="148" spans="1:11" s="4" customFormat="1" ht="19.5" thickBot="1" x14ac:dyDescent="0.3">
      <c r="A148" s="108" t="s">
        <v>244</v>
      </c>
      <c r="B148" s="109"/>
      <c r="C148" s="109"/>
      <c r="D148" s="109"/>
      <c r="E148" s="109"/>
      <c r="F148" s="109"/>
      <c r="G148" s="110"/>
      <c r="H148" s="97"/>
      <c r="I148" s="97"/>
      <c r="J148" s="97"/>
      <c r="K148" s="97">
        <f t="shared" si="6"/>
        <v>0</v>
      </c>
    </row>
    <row r="149" spans="1:11" s="4" customFormat="1" hidden="1" x14ac:dyDescent="0.25">
      <c r="A149" s="13">
        <v>116</v>
      </c>
      <c r="B149" s="40" t="s">
        <v>254</v>
      </c>
      <c r="C149" s="46" t="s">
        <v>275</v>
      </c>
      <c r="D149" s="43" t="s">
        <v>247</v>
      </c>
      <c r="E149" s="18"/>
      <c r="F149" s="31">
        <v>23146.93</v>
      </c>
      <c r="G149" s="33">
        <f t="shared" ref="G149:G164" si="9">E149*F149</f>
        <v>0</v>
      </c>
      <c r="H149" s="97"/>
      <c r="I149" s="97"/>
      <c r="J149" s="97"/>
      <c r="K149" s="97">
        <f t="shared" si="6"/>
        <v>0</v>
      </c>
    </row>
    <row r="150" spans="1:11" s="4" customFormat="1" hidden="1" x14ac:dyDescent="0.25">
      <c r="A150" s="12">
        <v>117</v>
      </c>
      <c r="B150" s="41" t="s">
        <v>255</v>
      </c>
      <c r="C150" s="48" t="s">
        <v>276</v>
      </c>
      <c r="D150" s="43" t="s">
        <v>247</v>
      </c>
      <c r="E150" s="19"/>
      <c r="F150" s="32">
        <v>34212.29</v>
      </c>
      <c r="G150" s="34">
        <f t="shared" si="9"/>
        <v>0</v>
      </c>
      <c r="H150" s="97"/>
      <c r="I150" s="97"/>
      <c r="J150" s="97"/>
      <c r="K150" s="97">
        <f t="shared" si="6"/>
        <v>0</v>
      </c>
    </row>
    <row r="151" spans="1:11" s="4" customFormat="1" hidden="1" x14ac:dyDescent="0.25">
      <c r="A151" s="13">
        <v>118</v>
      </c>
      <c r="B151" s="41" t="s">
        <v>256</v>
      </c>
      <c r="C151" s="48" t="s">
        <v>277</v>
      </c>
      <c r="D151" s="43" t="s">
        <v>248</v>
      </c>
      <c r="E151" s="19"/>
      <c r="F151" s="32">
        <v>23146.93</v>
      </c>
      <c r="G151" s="34">
        <f t="shared" si="9"/>
        <v>0</v>
      </c>
      <c r="H151" s="97"/>
      <c r="I151" s="97"/>
      <c r="J151" s="97"/>
      <c r="K151" s="97">
        <f t="shared" si="6"/>
        <v>0</v>
      </c>
    </row>
    <row r="152" spans="1:11" s="4" customFormat="1" hidden="1" x14ac:dyDescent="0.25">
      <c r="A152" s="12">
        <v>119</v>
      </c>
      <c r="B152" s="41" t="s">
        <v>257</v>
      </c>
      <c r="C152" s="48" t="s">
        <v>278</v>
      </c>
      <c r="D152" s="43" t="s">
        <v>248</v>
      </c>
      <c r="E152" s="19"/>
      <c r="F152" s="32">
        <v>34212.29</v>
      </c>
      <c r="G152" s="34">
        <f t="shared" si="9"/>
        <v>0</v>
      </c>
      <c r="H152" s="97"/>
      <c r="I152" s="97"/>
      <c r="J152" s="97"/>
      <c r="K152" s="97">
        <f t="shared" si="6"/>
        <v>0</v>
      </c>
    </row>
    <row r="153" spans="1:11" s="4" customFormat="1" x14ac:dyDescent="0.25">
      <c r="A153" s="13">
        <v>120</v>
      </c>
      <c r="B153" s="41" t="s">
        <v>258</v>
      </c>
      <c r="C153" s="48" t="s">
        <v>279</v>
      </c>
      <c r="D153" s="43" t="s">
        <v>248</v>
      </c>
      <c r="E153" s="19">
        <v>2.5000000000000001E-2</v>
      </c>
      <c r="F153" s="32">
        <v>41965.58</v>
      </c>
      <c r="G153" s="34">
        <f t="shared" si="9"/>
        <v>1049.1395</v>
      </c>
      <c r="H153" s="97"/>
      <c r="I153" s="97"/>
      <c r="J153" s="97"/>
      <c r="K153" s="97">
        <f t="shared" si="6"/>
        <v>0</v>
      </c>
    </row>
    <row r="154" spans="1:11" s="4" customFormat="1" hidden="1" x14ac:dyDescent="0.25">
      <c r="A154" s="12">
        <v>121</v>
      </c>
      <c r="B154" s="41" t="s">
        <v>259</v>
      </c>
      <c r="C154" s="48" t="s">
        <v>280</v>
      </c>
      <c r="D154" s="43" t="s">
        <v>248</v>
      </c>
      <c r="E154" s="19"/>
      <c r="F154" s="32">
        <v>41659.33</v>
      </c>
      <c r="G154" s="34">
        <f t="shared" si="9"/>
        <v>0</v>
      </c>
      <c r="H154" s="97"/>
      <c r="I154" s="97"/>
      <c r="J154" s="97"/>
      <c r="K154" s="97">
        <f t="shared" si="6"/>
        <v>0</v>
      </c>
    </row>
    <row r="155" spans="1:11" s="4" customFormat="1" hidden="1" x14ac:dyDescent="0.25">
      <c r="A155" s="13">
        <v>122</v>
      </c>
      <c r="B155" s="41" t="s">
        <v>260</v>
      </c>
      <c r="C155" s="48" t="s">
        <v>281</v>
      </c>
      <c r="D155" s="43" t="s">
        <v>248</v>
      </c>
      <c r="E155" s="19"/>
      <c r="F155" s="32">
        <v>66144.84</v>
      </c>
      <c r="G155" s="34">
        <f t="shared" si="9"/>
        <v>0</v>
      </c>
      <c r="H155" s="97"/>
      <c r="I155" s="97"/>
      <c r="J155" s="97"/>
      <c r="K155" s="97">
        <f t="shared" si="6"/>
        <v>0</v>
      </c>
    </row>
    <row r="156" spans="1:11" s="4" customFormat="1" x14ac:dyDescent="0.25">
      <c r="A156" s="12">
        <v>123</v>
      </c>
      <c r="B156" s="41" t="s">
        <v>261</v>
      </c>
      <c r="C156" s="48" t="s">
        <v>282</v>
      </c>
      <c r="D156" s="43" t="s">
        <v>247</v>
      </c>
      <c r="E156" s="19">
        <v>1</v>
      </c>
      <c r="F156" s="32">
        <v>17743.29</v>
      </c>
      <c r="G156" s="34">
        <f t="shared" si="9"/>
        <v>17743.29</v>
      </c>
      <c r="H156" s="97"/>
      <c r="I156" s="97"/>
      <c r="J156" s="97"/>
      <c r="K156" s="97">
        <f t="shared" si="6"/>
        <v>0</v>
      </c>
    </row>
    <row r="157" spans="1:11" s="4" customFormat="1" hidden="1" x14ac:dyDescent="0.25">
      <c r="A157" s="13">
        <v>124</v>
      </c>
      <c r="B157" s="41" t="s">
        <v>262</v>
      </c>
      <c r="C157" s="48" t="s">
        <v>283</v>
      </c>
      <c r="D157" s="43" t="s">
        <v>247</v>
      </c>
      <c r="E157" s="19"/>
      <c r="F157" s="32">
        <v>55918.25</v>
      </c>
      <c r="G157" s="34">
        <f>F157*E157</f>
        <v>0</v>
      </c>
      <c r="H157" s="97"/>
      <c r="I157" s="97"/>
      <c r="J157" s="97"/>
      <c r="K157" s="97">
        <f t="shared" ref="K157:K171" si="10">SUM(H157:J157)</f>
        <v>0</v>
      </c>
    </row>
    <row r="158" spans="1:11" s="4" customFormat="1" x14ac:dyDescent="0.25">
      <c r="A158" s="13">
        <v>125</v>
      </c>
      <c r="B158" s="41" t="s">
        <v>263</v>
      </c>
      <c r="C158" s="48" t="s">
        <v>284</v>
      </c>
      <c r="D158" s="43" t="s">
        <v>156</v>
      </c>
      <c r="E158" s="19">
        <v>0.25</v>
      </c>
      <c r="F158" s="32">
        <v>353790.47</v>
      </c>
      <c r="G158" s="34">
        <f t="shared" si="9"/>
        <v>88447.617499999993</v>
      </c>
      <c r="H158" s="97"/>
      <c r="I158" s="97"/>
      <c r="J158" s="97"/>
      <c r="K158" s="97">
        <f t="shared" si="10"/>
        <v>0</v>
      </c>
    </row>
    <row r="159" spans="1:11" s="4" customFormat="1" ht="31.5" hidden="1" x14ac:dyDescent="0.25">
      <c r="A159" s="13">
        <v>126</v>
      </c>
      <c r="B159" s="41" t="s">
        <v>264</v>
      </c>
      <c r="C159" s="48" t="s">
        <v>252</v>
      </c>
      <c r="D159" s="43" t="s">
        <v>251</v>
      </c>
      <c r="E159" s="19"/>
      <c r="F159" s="32">
        <v>31432.25</v>
      </c>
      <c r="G159" s="34">
        <f>F159*E159</f>
        <v>0</v>
      </c>
      <c r="H159" s="97"/>
      <c r="I159" s="97"/>
      <c r="J159" s="97"/>
      <c r="K159" s="97">
        <f t="shared" si="10"/>
        <v>0</v>
      </c>
    </row>
    <row r="160" spans="1:11" s="4" customFormat="1" ht="31.5" x14ac:dyDescent="0.25">
      <c r="A160" s="13">
        <v>127</v>
      </c>
      <c r="B160" s="41" t="s">
        <v>285</v>
      </c>
      <c r="C160" s="48" t="s">
        <v>253</v>
      </c>
      <c r="D160" s="43" t="s">
        <v>251</v>
      </c>
      <c r="E160" s="19">
        <v>0.1</v>
      </c>
      <c r="F160" s="32">
        <v>45405.97</v>
      </c>
      <c r="G160" s="34">
        <f>F160*E160</f>
        <v>4540.5970000000007</v>
      </c>
      <c r="H160" s="97"/>
      <c r="I160" s="97"/>
      <c r="J160" s="97"/>
      <c r="K160" s="97">
        <f t="shared" si="10"/>
        <v>0</v>
      </c>
    </row>
    <row r="161" spans="1:11" s="4" customFormat="1" hidden="1" x14ac:dyDescent="0.25">
      <c r="A161" s="12">
        <v>128</v>
      </c>
      <c r="B161" s="41" t="s">
        <v>286</v>
      </c>
      <c r="C161" s="48" t="s">
        <v>287</v>
      </c>
      <c r="D161" s="43" t="s">
        <v>288</v>
      </c>
      <c r="E161" s="19"/>
      <c r="F161" s="32">
        <v>5084.92</v>
      </c>
      <c r="G161" s="34">
        <f t="shared" si="9"/>
        <v>0</v>
      </c>
      <c r="H161" s="97"/>
      <c r="I161" s="97"/>
      <c r="J161" s="97"/>
      <c r="K161" s="97">
        <f t="shared" si="10"/>
        <v>0</v>
      </c>
    </row>
    <row r="162" spans="1:11" s="4" customFormat="1" ht="32.25" thickBot="1" x14ac:dyDescent="0.3">
      <c r="A162" s="13">
        <v>129</v>
      </c>
      <c r="B162" s="41" t="s">
        <v>289</v>
      </c>
      <c r="C162" s="48" t="s">
        <v>245</v>
      </c>
      <c r="D162" s="43" t="s">
        <v>247</v>
      </c>
      <c r="E162" s="19">
        <v>1</v>
      </c>
      <c r="F162" s="32">
        <v>13851.91</v>
      </c>
      <c r="G162" s="34">
        <f>F162*E162</f>
        <v>13851.91</v>
      </c>
      <c r="H162" s="97"/>
      <c r="I162" s="97"/>
      <c r="J162" s="97"/>
      <c r="K162" s="97">
        <f t="shared" si="10"/>
        <v>0</v>
      </c>
    </row>
    <row r="163" spans="1:11" s="4" customFormat="1" ht="32.25" hidden="1" thickBot="1" x14ac:dyDescent="0.3">
      <c r="A163" s="13">
        <v>130</v>
      </c>
      <c r="B163" s="41" t="s">
        <v>290</v>
      </c>
      <c r="C163" s="48" t="s">
        <v>246</v>
      </c>
      <c r="D163" s="43" t="s">
        <v>249</v>
      </c>
      <c r="E163" s="19"/>
      <c r="F163" s="32">
        <v>21899.63</v>
      </c>
      <c r="G163" s="34">
        <f>F163*E163</f>
        <v>0</v>
      </c>
      <c r="H163" s="97"/>
      <c r="I163" s="97"/>
      <c r="J163" s="97"/>
      <c r="K163" s="97">
        <f t="shared" si="10"/>
        <v>0</v>
      </c>
    </row>
    <row r="164" spans="1:11" s="4" customFormat="1" ht="16.5" hidden="1" thickBot="1" x14ac:dyDescent="0.3">
      <c r="A164" s="13">
        <v>131</v>
      </c>
      <c r="B164" s="41" t="s">
        <v>291</v>
      </c>
      <c r="C164" s="48" t="s">
        <v>250</v>
      </c>
      <c r="D164" s="43" t="s">
        <v>247</v>
      </c>
      <c r="E164" s="19"/>
      <c r="F164" s="32">
        <v>10378.11</v>
      </c>
      <c r="G164" s="34">
        <f t="shared" si="9"/>
        <v>0</v>
      </c>
      <c r="H164" s="97"/>
      <c r="I164" s="97"/>
      <c r="J164" s="97"/>
      <c r="K164" s="97">
        <f t="shared" si="10"/>
        <v>0</v>
      </c>
    </row>
    <row r="165" spans="1:11" s="4" customFormat="1" ht="16.5" thickBot="1" x14ac:dyDescent="0.3">
      <c r="A165" s="122" t="s">
        <v>268</v>
      </c>
      <c r="B165" s="123"/>
      <c r="C165" s="123"/>
      <c r="D165" s="123"/>
      <c r="E165" s="123"/>
      <c r="F165" s="124"/>
      <c r="G165" s="30">
        <f>SUM(G149:G164)</f>
        <v>125632.55399999999</v>
      </c>
      <c r="H165" s="101">
        <v>0</v>
      </c>
      <c r="I165" s="101">
        <v>0</v>
      </c>
      <c r="J165" s="101">
        <f>G165</f>
        <v>125632.55399999999</v>
      </c>
      <c r="K165" s="97">
        <f t="shared" si="10"/>
        <v>125632.55399999999</v>
      </c>
    </row>
    <row r="166" spans="1:11" s="4" customFormat="1" ht="19.5" thickBot="1" x14ac:dyDescent="0.3">
      <c r="A166" s="108" t="s">
        <v>118</v>
      </c>
      <c r="B166" s="109"/>
      <c r="C166" s="109"/>
      <c r="D166" s="109"/>
      <c r="E166" s="109"/>
      <c r="F166" s="109"/>
      <c r="G166" s="110"/>
      <c r="H166" s="97"/>
      <c r="I166" s="97"/>
      <c r="J166" s="97"/>
      <c r="K166" s="97">
        <f t="shared" si="10"/>
        <v>0</v>
      </c>
    </row>
    <row r="167" spans="1:11" s="29" customFormat="1" ht="18.75" x14ac:dyDescent="0.3">
      <c r="A167" s="13">
        <v>132</v>
      </c>
      <c r="B167" s="40" t="s">
        <v>293</v>
      </c>
      <c r="C167" s="46" t="s">
        <v>224</v>
      </c>
      <c r="D167" s="43" t="s">
        <v>223</v>
      </c>
      <c r="E167" s="18">
        <v>0.62</v>
      </c>
      <c r="F167" s="31">
        <v>20889.439999999999</v>
      </c>
      <c r="G167" s="33">
        <f>E167*F167</f>
        <v>12951.452799999999</v>
      </c>
      <c r="H167" s="102"/>
      <c r="I167" s="102"/>
      <c r="J167" s="102"/>
      <c r="K167" s="97">
        <f t="shared" si="10"/>
        <v>0</v>
      </c>
    </row>
    <row r="168" spans="1:11" s="4" customFormat="1" ht="16.5" thickBot="1" x14ac:dyDescent="0.3">
      <c r="A168" s="12">
        <v>133</v>
      </c>
      <c r="B168" s="41" t="s">
        <v>294</v>
      </c>
      <c r="C168" s="48" t="s">
        <v>225</v>
      </c>
      <c r="D168" s="44" t="s">
        <v>223</v>
      </c>
      <c r="E168" s="19">
        <v>0.62</v>
      </c>
      <c r="F168" s="32">
        <v>11519.76</v>
      </c>
      <c r="G168" s="34">
        <f>E168*F168</f>
        <v>7142.2511999999997</v>
      </c>
      <c r="H168" s="97"/>
      <c r="I168" s="97"/>
      <c r="J168" s="97"/>
      <c r="K168" s="97">
        <f t="shared" si="10"/>
        <v>0</v>
      </c>
    </row>
    <row r="169" spans="1:11" x14ac:dyDescent="0.2">
      <c r="A169" s="127" t="s">
        <v>119</v>
      </c>
      <c r="B169" s="128"/>
      <c r="C169" s="128"/>
      <c r="D169" s="128"/>
      <c r="E169" s="128"/>
      <c r="F169" s="129"/>
      <c r="G169" s="73">
        <f>SUM(G167:G168)</f>
        <v>20093.703999999998</v>
      </c>
      <c r="H169" s="103">
        <v>0</v>
      </c>
      <c r="I169" s="103">
        <v>0</v>
      </c>
      <c r="J169" s="103">
        <f>G169</f>
        <v>20093.703999999998</v>
      </c>
      <c r="K169" s="97">
        <f t="shared" si="10"/>
        <v>20093.703999999998</v>
      </c>
    </row>
    <row r="170" spans="1:11" ht="32.25" hidden="1" thickBot="1" x14ac:dyDescent="0.25">
      <c r="A170" s="75">
        <v>134</v>
      </c>
      <c r="B170" s="76" t="s">
        <v>265</v>
      </c>
      <c r="C170" s="130" t="s">
        <v>266</v>
      </c>
      <c r="D170" s="131"/>
      <c r="E170" s="131"/>
      <c r="F170" s="132"/>
      <c r="G170" s="77">
        <v>0</v>
      </c>
      <c r="H170" s="104"/>
      <c r="I170" s="104"/>
      <c r="J170" s="104"/>
      <c r="K170" s="97">
        <f t="shared" si="10"/>
        <v>0</v>
      </c>
    </row>
    <row r="171" spans="1:11" s="4" customFormat="1" ht="19.5" thickBot="1" x14ac:dyDescent="0.3">
      <c r="A171" s="133" t="s">
        <v>101</v>
      </c>
      <c r="B171" s="134"/>
      <c r="C171" s="134"/>
      <c r="D171" s="134"/>
      <c r="E171" s="134"/>
      <c r="F171" s="135"/>
      <c r="G171" s="74">
        <f>G32+G68+G76+G121+G127+G147+G165+G169+G170</f>
        <v>1612829.098</v>
      </c>
      <c r="H171" s="105">
        <f>H28+H32+H68+H76+H121+H127+H147+H165+H169</f>
        <v>169076.97519000003</v>
      </c>
      <c r="I171" s="105">
        <f t="shared" ref="I171:J171" si="11">I28+I32+I68+I76+I121+I127+I147+I165+I169</f>
        <v>366210.71639999992</v>
      </c>
      <c r="J171" s="105">
        <f t="shared" si="11"/>
        <v>1077541.4064099998</v>
      </c>
      <c r="K171" s="97">
        <f t="shared" si="10"/>
        <v>1612829.0979999998</v>
      </c>
    </row>
    <row r="172" spans="1:11" x14ac:dyDescent="0.2">
      <c r="A172" s="8"/>
      <c r="B172" s="8"/>
      <c r="C172" s="9"/>
      <c r="D172" s="10"/>
      <c r="E172" s="11"/>
      <c r="F172" s="11"/>
      <c r="G172" s="11"/>
    </row>
    <row r="173" spans="1:11" x14ac:dyDescent="0.25">
      <c r="A173" s="4"/>
      <c r="B173" s="4"/>
      <c r="C173" s="4"/>
      <c r="D173" s="4"/>
      <c r="E173" s="20"/>
      <c r="F173" s="20"/>
      <c r="G173" s="20"/>
      <c r="H173" s="106">
        <f>H171/G171</f>
        <v>0.1048325426417871</v>
      </c>
      <c r="I173" s="106">
        <f>I171/G171</f>
        <v>0.22706107972265757</v>
      </c>
      <c r="J173" s="106">
        <f>J171/G171</f>
        <v>0.66810637763555514</v>
      </c>
      <c r="K173" s="107">
        <f>J173+I173+H173</f>
        <v>0.99999999999999978</v>
      </c>
    </row>
  </sheetData>
  <autoFilter ref="A7:G171">
    <filterColumn colId="6">
      <filters blank="1">
        <filter val="1 049,14"/>
        <filter val="1 612 829,10"/>
        <filter val="12 951,45"/>
        <filter val="125 632,55"/>
        <filter val="13 851,91"/>
        <filter val="147 384,36"/>
        <filter val="17 743,29"/>
        <filter val="20 093,70"/>
        <filter val="220 138,44"/>
        <filter val="4 540,60"/>
        <filter val="509 810,25"/>
        <filter val="606 102,90"/>
        <filter val="640 861,50"/>
        <filter val="7"/>
        <filter val="7 142,25"/>
        <filter val="72 754,08"/>
        <filter val="88 447,62"/>
        <filter val="96 292,65"/>
      </filters>
    </filterColumn>
  </autoFilter>
  <mergeCells count="29">
    <mergeCell ref="A171:F171"/>
    <mergeCell ref="A165:F165"/>
    <mergeCell ref="A83:F83"/>
    <mergeCell ref="A97:F97"/>
    <mergeCell ref="A106:F106"/>
    <mergeCell ref="A110:F110"/>
    <mergeCell ref="A114:F114"/>
    <mergeCell ref="A119:F119"/>
    <mergeCell ref="A76:F76"/>
    <mergeCell ref="A77:G77"/>
    <mergeCell ref="A166:G166"/>
    <mergeCell ref="A169:F169"/>
    <mergeCell ref="C170:F170"/>
    <mergeCell ref="A148:G148"/>
    <mergeCell ref="A32:F32"/>
    <mergeCell ref="A2:G2"/>
    <mergeCell ref="A3:G3"/>
    <mergeCell ref="A4:G4"/>
    <mergeCell ref="D5:E5"/>
    <mergeCell ref="A9:G9"/>
    <mergeCell ref="B5:C5"/>
    <mergeCell ref="A121:F121"/>
    <mergeCell ref="A122:G122"/>
    <mergeCell ref="A127:F127"/>
    <mergeCell ref="A128:G128"/>
    <mergeCell ref="A147:F147"/>
    <mergeCell ref="A33:G33"/>
    <mergeCell ref="A68:F68"/>
    <mergeCell ref="A69:G69"/>
  </mergeCells>
  <pageMargins left="0.74803149606299213" right="0.51181102362204722" top="0.43307086614173229" bottom="0.31496062992125984" header="0.19685039370078741" footer="0.19685039370078741"/>
  <pageSetup paperSize="9" scale="5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зимним коэффициентом (2)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2019-03-21T04:13:47Z</cp:lastPrinted>
  <dcterms:created xsi:type="dcterms:W3CDTF">1996-10-08T23:32:33Z</dcterms:created>
  <dcterms:modified xsi:type="dcterms:W3CDTF">2020-02-03T21:45:16Z</dcterms:modified>
</cp:coreProperties>
</file>