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работа по ГКПЗ 2020\нов 95201 ЗП не МСП\ЗД\Приложение 1 Технические требования\Смета модернизация и ФЗ-522\"/>
    </mc:Choice>
  </mc:AlternateContent>
  <bookViews>
    <workbookView xWindow="0" yWindow="0" windowWidth="19656" windowHeight="11088"/>
  </bookViews>
  <sheets>
    <sheet name="Сводный сметный расчет" sheetId="2" r:id="rId1"/>
  </sheets>
  <definedNames>
    <definedName name="_xlnm.Print_Titles" localSheetId="0">'Сводный сметный расчет'!$17:$17</definedName>
  </definedNames>
  <calcPr calcId="162913"/>
</workbook>
</file>

<file path=xl/calcChain.xml><?xml version="1.0" encoding="utf-8"?>
<calcChain xmlns="http://schemas.openxmlformats.org/spreadsheetml/2006/main">
  <c r="D19" i="2" l="1"/>
  <c r="G19" i="2" l="1"/>
  <c r="F21" i="2"/>
  <c r="F23" i="2" s="1"/>
  <c r="F27" i="2" s="1"/>
  <c r="F29" i="2" s="1"/>
  <c r="E21" i="2"/>
  <c r="E23" i="2" s="1"/>
  <c r="E27" i="2" s="1"/>
  <c r="D20" i="2"/>
  <c r="G20" i="2" s="1"/>
  <c r="D21" i="2" l="1"/>
  <c r="D23" i="2" s="1"/>
  <c r="D25" i="2" s="1"/>
  <c r="G25" i="2" s="1"/>
  <c r="E29" i="2"/>
  <c r="E30" i="2" s="1"/>
  <c r="F30" i="2"/>
  <c r="F32" i="2"/>
  <c r="G21" i="2" l="1"/>
  <c r="G23" i="2"/>
  <c r="E32" i="2"/>
  <c r="F34" i="2"/>
  <c r="F33" i="2"/>
  <c r="F35" i="2" s="1"/>
  <c r="D26" i="2"/>
  <c r="G26" i="2" s="1"/>
  <c r="F36" i="2" l="1"/>
  <c r="F37" i="2" s="1"/>
  <c r="E34" i="2"/>
  <c r="E33" i="2"/>
  <c r="E35" i="2" s="1"/>
  <c r="D27" i="2"/>
  <c r="E36" i="2" l="1"/>
  <c r="E37" i="2" s="1"/>
  <c r="D29" i="2"/>
  <c r="G29" i="2" s="1"/>
  <c r="G27" i="2"/>
  <c r="D30" i="2" l="1"/>
  <c r="G30" i="2" s="1"/>
  <c r="D32" i="2" l="1"/>
  <c r="G32" i="2" s="1"/>
  <c r="D33" i="2" l="1"/>
  <c r="G33" i="2" s="1"/>
  <c r="D34" i="2"/>
  <c r="G34" i="2" s="1"/>
  <c r="D35" i="2" l="1"/>
  <c r="D36" i="2" s="1"/>
  <c r="D37" i="2" s="1"/>
  <c r="G35" i="2" l="1"/>
  <c r="G36" i="2"/>
  <c r="G37" i="2" l="1"/>
</calcChain>
</file>

<file path=xl/sharedStrings.xml><?xml version="1.0" encoding="utf-8"?>
<sst xmlns="http://schemas.openxmlformats.org/spreadsheetml/2006/main" count="33" uniqueCount="32">
  <si>
    <t>№ пп</t>
  </si>
  <si>
    <t>оборудования, мебели, инвентаря</t>
  </si>
  <si>
    <t>прочих</t>
  </si>
  <si>
    <t>Номера сметных расчетов и смет</t>
  </si>
  <si>
    <t>Наименование глав, объектов, работ и затрат</t>
  </si>
  <si>
    <t>Общая сметная стоимость, руб.</t>
  </si>
  <si>
    <t>Глава 2. Основные объекты строительства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</si>
  <si>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</si>
  <si>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</si>
  <si>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</si>
  <si>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Итого по Главам 1-8</t>
  </si>
  <si>
    <t>Глава 9. Прочие работы и затраты</t>
  </si>
  <si>
    <t>Итого по Главе 9. "Прочие работы и затраты"</t>
  </si>
  <si>
    <t>Непредвиденные затраты</t>
  </si>
  <si>
    <t>МДС 81-35.2004 п.4.96</t>
  </si>
  <si>
    <t>Итого "Непредвиденные затраты"</t>
  </si>
  <si>
    <t>Налоги и обязательные платежи</t>
  </si>
  <si>
    <t>Итого по сводному расчету</t>
  </si>
  <si>
    <t>Всего в текущих ценах</t>
  </si>
  <si>
    <t>НДС  20%</t>
  </si>
  <si>
    <t>Всего по сводному расчету</t>
  </si>
  <si>
    <t>Составлена в ценах по состоянию на 2020г</t>
  </si>
  <si>
    <t>Непредвиденные затраты - 1,3 %</t>
  </si>
  <si>
    <t>АИИС КУЭ</t>
  </si>
  <si>
    <t>02-01-01</t>
  </si>
  <si>
    <t>02-01-02</t>
  </si>
  <si>
    <t>Строительно-монтажные работы</t>
  </si>
  <si>
    <t>Производство работ в зимнее время  -  6,1%</t>
  </si>
  <si>
    <t xml:space="preserve">ГСН-81-05-02-2007 табл. 4. п. 2.6 </t>
  </si>
  <si>
    <t xml:space="preserve">  Дефлятор 2019 год 2,5%</t>
  </si>
  <si>
    <t xml:space="preserve">  Дефлятор 2020 год 4,4%</t>
  </si>
  <si>
    <t>Внедрение АИИС КУЭ. Установка приборов учета электроэнергии с включением в автоматизированную систему по филиалу АО «ДРСК» «Южно-Якутские  электрические сети» в количестве 3 061 единиц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</si>
</sst>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.5"/>
      <name val="Arial"/>
      <family val="2"/>
      <charset val="204"/>
    </font>
    <font>
      <b/>
      <sz val="10.5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4" fillId="0" borderId="0"/>
    <xf numFmtId="0" fontId="1" fillId="0" borderId="0"/>
    <xf numFmtId="0" fontId="4" fillId="0" borderId="0"/>
    <xf numFmtId="164" fontId="4" fillId="0" borderId="0" applyFont="0" applyFill="0" applyBorder="0" applyAlignment="0" applyProtection="0"/>
    <xf numFmtId="0" fontId="5" fillId="0" borderId="0"/>
    <xf numFmtId="0" fontId="4" fillId="0" borderId="0"/>
  </cellStyleXfs>
  <cellXfs count="50">
    <xf numFmtId="0" fontId="0" fillId="0" borderId="0" xfId="0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top"/>
    </xf>
    <xf numFmtId="0" fontId="2" fillId="0" borderId="6" xfId="0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0" fontId="2" fillId="0" borderId="0" xfId="0" applyFont="1"/>
    <xf numFmtId="0" fontId="2" fillId="0" borderId="2" xfId="0" applyFont="1" applyBorder="1" applyAlignment="1">
      <alignment horizontal="center" vertical="top"/>
    </xf>
    <xf numFmtId="3" fontId="2" fillId="0" borderId="2" xfId="0" applyNumberFormat="1" applyFont="1" applyBorder="1" applyAlignment="1">
      <alignment horizontal="right" vertical="top" wrapText="1"/>
    </xf>
    <xf numFmtId="4" fontId="3" fillId="0" borderId="2" xfId="0" applyNumberFormat="1" applyFont="1" applyBorder="1" applyAlignment="1">
      <alignment horizontal="right" vertical="top" wrapText="1"/>
    </xf>
    <xf numFmtId="49" fontId="2" fillId="0" borderId="2" xfId="0" applyNumberFormat="1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right" vertical="top" wrapText="1"/>
    </xf>
    <xf numFmtId="4" fontId="3" fillId="0" borderId="2" xfId="0" applyNumberFormat="1" applyFont="1" applyBorder="1" applyAlignment="1">
      <alignment horizontal="right" vertical="top" wrapText="1"/>
    </xf>
    <xf numFmtId="2" fontId="2" fillId="0" borderId="2" xfId="0" applyNumberFormat="1" applyFont="1" applyBorder="1" applyAlignment="1">
      <alignment horizontal="right" vertical="top" wrapText="1"/>
    </xf>
    <xf numFmtId="2" fontId="2" fillId="0" borderId="2" xfId="0" applyNumberFormat="1" applyFont="1" applyBorder="1" applyAlignment="1">
      <alignment horizontal="right" vertical="top"/>
    </xf>
    <xf numFmtId="0" fontId="6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right" vertical="center"/>
    </xf>
    <xf numFmtId="49" fontId="3" fillId="0" borderId="3" xfId="0" applyNumberFormat="1" applyFont="1" applyBorder="1" applyAlignment="1">
      <alignment horizontal="right" vertical="top" wrapText="1"/>
    </xf>
    <xf numFmtId="49" fontId="3" fillId="0" borderId="4" xfId="0" applyNumberFormat="1" applyFont="1" applyBorder="1" applyAlignment="1">
      <alignment horizontal="right" vertical="top" wrapText="1"/>
    </xf>
    <xf numFmtId="49" fontId="3" fillId="0" borderId="5" xfId="0" applyNumberFormat="1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right" vertical="top" wrapText="1"/>
    </xf>
    <xf numFmtId="0" fontId="3" fillId="0" borderId="5" xfId="0" applyFont="1" applyBorder="1" applyAlignment="1">
      <alignment horizontal="right" vertical="top" wrapText="1"/>
    </xf>
    <xf numFmtId="9" fontId="2" fillId="0" borderId="3" xfId="0" applyNumberFormat="1" applyFont="1" applyBorder="1" applyAlignment="1">
      <alignment horizontal="right" vertical="top" wrapText="1"/>
    </xf>
    <xf numFmtId="9" fontId="2" fillId="0" borderId="4" xfId="0" applyNumberFormat="1" applyFont="1" applyBorder="1" applyAlignment="1">
      <alignment horizontal="right" vertical="top" wrapText="1"/>
    </xf>
    <xf numFmtId="9" fontId="2" fillId="0" borderId="5" xfId="0" applyNumberFormat="1" applyFont="1" applyBorder="1" applyAlignment="1">
      <alignment horizontal="right" vertical="top" wrapText="1"/>
    </xf>
    <xf numFmtId="49" fontId="2" fillId="0" borderId="3" xfId="0" applyNumberFormat="1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 wrapText="1"/>
    </xf>
  </cellXfs>
  <cellStyles count="7">
    <cellStyle name="Обычный" xfId="0" builtinId="0"/>
    <cellStyle name="Обычный 2" xfId="2"/>
    <cellStyle name="Обычный 3" xfId="1"/>
    <cellStyle name="Обычный 3 2 2 3" xfId="3"/>
    <cellStyle name="Обычный 6 2" xfId="6"/>
    <cellStyle name="Обычный 7" xfId="5"/>
    <cellStyle name="Финансовый 4 7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G44"/>
  <sheetViews>
    <sheetView showGridLines="0" tabSelected="1" workbookViewId="0">
      <selection activeCell="I12" sqref="I12"/>
    </sheetView>
  </sheetViews>
  <sheetFormatPr defaultColWidth="9.109375" defaultRowHeight="13.2" x14ac:dyDescent="0.25"/>
  <cols>
    <col min="1" max="1" width="5" style="1" customWidth="1"/>
    <col min="2" max="2" width="19.33203125" style="2" customWidth="1"/>
    <col min="3" max="3" width="51.33203125" style="2" customWidth="1"/>
    <col min="4" max="4" width="13" style="5" customWidth="1"/>
    <col min="5" max="5" width="13.44140625" style="5" customWidth="1"/>
    <col min="6" max="6" width="12.5546875" style="5" customWidth="1"/>
    <col min="7" max="7" width="15.44140625" style="5" customWidth="1"/>
    <col min="8" max="16384" width="9.109375" style="4"/>
  </cols>
  <sheetData>
    <row r="1" spans="1:7" ht="13.8" x14ac:dyDescent="0.25">
      <c r="A1" s="22"/>
      <c r="B1" s="23"/>
      <c r="C1" s="23"/>
      <c r="D1" s="24"/>
      <c r="E1" s="24"/>
      <c r="F1" s="24"/>
      <c r="G1" s="25"/>
    </row>
    <row r="2" spans="1:7" ht="13.8" x14ac:dyDescent="0.25">
      <c r="A2" s="22"/>
      <c r="B2" s="23"/>
      <c r="C2" s="23"/>
      <c r="D2" s="26"/>
      <c r="E2" s="26"/>
      <c r="F2" s="24"/>
      <c r="G2" s="27"/>
    </row>
    <row r="3" spans="1:7" ht="13.8" x14ac:dyDescent="0.25">
      <c r="A3" s="22"/>
      <c r="B3" s="23"/>
      <c r="C3" s="23"/>
      <c r="D3" s="26"/>
      <c r="E3" s="26"/>
      <c r="F3" s="33"/>
      <c r="G3" s="33"/>
    </row>
    <row r="4" spans="1:7" ht="33.75" customHeight="1" x14ac:dyDescent="0.25">
      <c r="A4" s="22"/>
      <c r="B4" s="23"/>
      <c r="C4" s="23"/>
      <c r="D4" s="26"/>
      <c r="E4" s="38"/>
      <c r="F4" s="38"/>
      <c r="G4" s="38"/>
    </row>
    <row r="5" spans="1:7" ht="13.8" x14ac:dyDescent="0.25">
      <c r="A5" s="22"/>
      <c r="B5" s="23"/>
      <c r="C5" s="23"/>
      <c r="D5" s="26"/>
      <c r="E5" s="24"/>
      <c r="F5" s="24"/>
      <c r="G5" s="24"/>
    </row>
    <row r="6" spans="1:7" ht="13.8" x14ac:dyDescent="0.25">
      <c r="A6" s="22"/>
      <c r="B6" s="23"/>
      <c r="C6" s="23"/>
      <c r="D6" s="26"/>
      <c r="E6" s="24"/>
      <c r="F6" s="24"/>
      <c r="G6" s="24"/>
    </row>
    <row r="7" spans="1:7" ht="42" customHeight="1" x14ac:dyDescent="0.25">
      <c r="A7" s="22"/>
      <c r="B7" s="23"/>
      <c r="C7" s="32" t="s">
        <v>31</v>
      </c>
      <c r="D7" s="32"/>
      <c r="E7" s="32"/>
      <c r="F7" s="32"/>
      <c r="G7" s="24"/>
    </row>
    <row r="8" spans="1:7" ht="13.8" x14ac:dyDescent="0.25">
      <c r="A8" s="22"/>
      <c r="B8" s="23"/>
      <c r="C8" s="23"/>
      <c r="D8" s="26"/>
      <c r="E8" s="24"/>
      <c r="F8" s="24"/>
      <c r="G8" s="24"/>
    </row>
    <row r="9" spans="1:7" ht="13.8" x14ac:dyDescent="0.25">
      <c r="A9" s="22"/>
      <c r="B9" s="23"/>
      <c r="C9" s="23"/>
      <c r="D9" s="26"/>
      <c r="E9" s="26"/>
      <c r="F9" s="26"/>
      <c r="G9" s="24"/>
    </row>
    <row r="10" spans="1:7" ht="13.8" x14ac:dyDescent="0.25">
      <c r="A10" s="22"/>
      <c r="B10" s="2" t="s">
        <v>21</v>
      </c>
      <c r="C10" s="23"/>
      <c r="D10" s="24"/>
      <c r="E10" s="24"/>
      <c r="F10" s="24"/>
      <c r="G10" s="24"/>
    </row>
    <row r="11" spans="1:7" ht="13.8" x14ac:dyDescent="0.25">
      <c r="A11" s="22"/>
      <c r="B11" s="23"/>
      <c r="C11" s="23"/>
      <c r="D11" s="24"/>
      <c r="E11" s="24"/>
      <c r="F11" s="24"/>
      <c r="G11" s="24"/>
    </row>
    <row r="12" spans="1:7" x14ac:dyDescent="0.25">
      <c r="D12" s="3"/>
      <c r="E12" s="3"/>
      <c r="F12" s="3"/>
      <c r="G12" s="3"/>
    </row>
    <row r="13" spans="1:7" ht="12.75" customHeight="1" x14ac:dyDescent="0.25">
      <c r="A13" s="34" t="s">
        <v>0</v>
      </c>
      <c r="B13" s="35" t="s">
        <v>3</v>
      </c>
      <c r="C13" s="35" t="s">
        <v>4</v>
      </c>
      <c r="D13" s="36"/>
      <c r="E13" s="36"/>
      <c r="F13" s="36"/>
      <c r="G13" s="34" t="s">
        <v>5</v>
      </c>
    </row>
    <row r="14" spans="1:7" ht="12.75" customHeight="1" x14ac:dyDescent="0.25">
      <c r="A14" s="34"/>
      <c r="B14" s="35"/>
      <c r="C14" s="35"/>
      <c r="D14" s="34" t="s">
        <v>26</v>
      </c>
      <c r="E14" s="34" t="s">
        <v>1</v>
      </c>
      <c r="F14" s="34" t="s">
        <v>2</v>
      </c>
      <c r="G14" s="34"/>
    </row>
    <row r="15" spans="1:7" x14ac:dyDescent="0.25">
      <c r="A15" s="34"/>
      <c r="B15" s="35"/>
      <c r="C15" s="35"/>
      <c r="D15" s="34"/>
      <c r="E15" s="34"/>
      <c r="F15" s="34"/>
      <c r="G15" s="34"/>
    </row>
    <row r="16" spans="1:7" x14ac:dyDescent="0.25">
      <c r="A16" s="34"/>
      <c r="B16" s="35"/>
      <c r="C16" s="35"/>
      <c r="D16" s="34"/>
      <c r="E16" s="34"/>
      <c r="F16" s="34"/>
      <c r="G16" s="34"/>
    </row>
    <row r="17" spans="1:7" x14ac:dyDescent="0.25">
      <c r="A17" s="6">
        <v>1</v>
      </c>
      <c r="B17" s="7">
        <v>2</v>
      </c>
      <c r="C17" s="7">
        <v>3</v>
      </c>
      <c r="D17" s="6">
        <v>5</v>
      </c>
      <c r="E17" s="6">
        <v>6</v>
      </c>
      <c r="F17" s="6">
        <v>7</v>
      </c>
      <c r="G17" s="6">
        <v>8</v>
      </c>
    </row>
    <row r="18" spans="1:7" x14ac:dyDescent="0.25">
      <c r="A18" s="30" t="s">
        <v>6</v>
      </c>
      <c r="B18" s="31"/>
      <c r="C18" s="31"/>
      <c r="D18" s="31"/>
      <c r="E18" s="31"/>
      <c r="F18" s="31"/>
      <c r="G18" s="31"/>
    </row>
    <row r="19" spans="1:7" x14ac:dyDescent="0.25">
      <c r="A19" s="8">
        <v>1</v>
      </c>
      <c r="B19" s="9" t="s">
        <v>24</v>
      </c>
      <c r="C19" s="9" t="s">
        <v>23</v>
      </c>
      <c r="D19" s="20">
        <f>1049712.09</f>
        <v>1049712.0900000001</v>
      </c>
      <c r="E19" s="11"/>
      <c r="F19" s="10"/>
      <c r="G19" s="10">
        <f>D19</f>
        <v>1049712.0900000001</v>
      </c>
    </row>
    <row r="20" spans="1:7" s="13" customFormat="1" x14ac:dyDescent="0.25">
      <c r="A20" s="8">
        <v>2</v>
      </c>
      <c r="B20" s="17" t="s">
        <v>25</v>
      </c>
      <c r="C20" s="17" t="s">
        <v>23</v>
      </c>
      <c r="D20" s="20">
        <f>2519002.65</f>
        <v>2519002.65</v>
      </c>
      <c r="E20" s="21">
        <v>26117</v>
      </c>
      <c r="F20" s="21">
        <v>1934538.48</v>
      </c>
      <c r="G20" s="20">
        <f>SUM(D20:F20)</f>
        <v>4479658.13</v>
      </c>
    </row>
    <row r="21" spans="1:7" x14ac:dyDescent="0.25">
      <c r="A21" s="12"/>
      <c r="B21" s="28" t="s">
        <v>7</v>
      </c>
      <c r="C21" s="29"/>
      <c r="D21" s="20">
        <f>D19+D20</f>
        <v>3568714.74</v>
      </c>
      <c r="E21" s="21">
        <f>E20</f>
        <v>26117</v>
      </c>
      <c r="F21" s="21">
        <f>F20</f>
        <v>1934538.48</v>
      </c>
      <c r="G21" s="20">
        <f>SUM(D21:F21)</f>
        <v>5529370.2200000007</v>
      </c>
    </row>
    <row r="22" spans="1:7" x14ac:dyDescent="0.25">
      <c r="A22" s="30" t="s">
        <v>8</v>
      </c>
      <c r="B22" s="31"/>
      <c r="C22" s="31"/>
      <c r="D22" s="31"/>
      <c r="E22" s="31"/>
      <c r="F22" s="31"/>
      <c r="G22" s="31"/>
    </row>
    <row r="23" spans="1:7" x14ac:dyDescent="0.25">
      <c r="A23" s="12"/>
      <c r="B23" s="28" t="s">
        <v>9</v>
      </c>
      <c r="C23" s="29"/>
      <c r="D23" s="20">
        <f>D21</f>
        <v>3568714.74</v>
      </c>
      <c r="E23" s="20">
        <f>E21</f>
        <v>26117</v>
      </c>
      <c r="F23" s="20">
        <f>F21</f>
        <v>1934538.48</v>
      </c>
      <c r="G23" s="20">
        <f>SUM(D23:F23)</f>
        <v>5529370.2200000007</v>
      </c>
    </row>
    <row r="24" spans="1:7" x14ac:dyDescent="0.25">
      <c r="A24" s="30" t="s">
        <v>11</v>
      </c>
      <c r="B24" s="31"/>
      <c r="C24" s="31"/>
      <c r="D24" s="31"/>
      <c r="E24" s="31"/>
      <c r="F24" s="31"/>
      <c r="G24" s="31"/>
    </row>
    <row r="25" spans="1:7" ht="26.4" x14ac:dyDescent="0.25">
      <c r="A25" s="8">
        <v>3</v>
      </c>
      <c r="B25" s="9" t="s">
        <v>28</v>
      </c>
      <c r="C25" s="9" t="s">
        <v>27</v>
      </c>
      <c r="D25" s="20">
        <f>D23*0.061</f>
        <v>217691.59914000001</v>
      </c>
      <c r="E25" s="21"/>
      <c r="F25" s="21"/>
      <c r="G25" s="20">
        <f>SUM(D25:F25)</f>
        <v>217691.59914000001</v>
      </c>
    </row>
    <row r="26" spans="1:7" x14ac:dyDescent="0.25">
      <c r="A26" s="12"/>
      <c r="B26" s="28" t="s">
        <v>12</v>
      </c>
      <c r="C26" s="29"/>
      <c r="D26" s="20">
        <f>D25</f>
        <v>217691.59914000001</v>
      </c>
      <c r="E26" s="21"/>
      <c r="F26" s="21"/>
      <c r="G26" s="20">
        <f>SUM(D26:F26)</f>
        <v>217691.59914000001</v>
      </c>
    </row>
    <row r="27" spans="1:7" x14ac:dyDescent="0.25">
      <c r="A27" s="12"/>
      <c r="B27" s="28" t="s">
        <v>10</v>
      </c>
      <c r="C27" s="29"/>
      <c r="D27" s="20">
        <f>D23+D26</f>
        <v>3786406.3391400003</v>
      </c>
      <c r="E27" s="20">
        <f>E23+E26</f>
        <v>26117</v>
      </c>
      <c r="F27" s="20">
        <f>F23+F26</f>
        <v>1934538.48</v>
      </c>
      <c r="G27" s="20">
        <f>SUM(D27:F27)</f>
        <v>5747061.8191400003</v>
      </c>
    </row>
    <row r="28" spans="1:7" x14ac:dyDescent="0.25">
      <c r="A28" s="30" t="s">
        <v>13</v>
      </c>
      <c r="B28" s="31"/>
      <c r="C28" s="31"/>
      <c r="D28" s="31"/>
      <c r="E28" s="31"/>
      <c r="F28" s="31"/>
      <c r="G28" s="31"/>
    </row>
    <row r="29" spans="1:7" ht="26.4" x14ac:dyDescent="0.25">
      <c r="A29" s="8">
        <v>4</v>
      </c>
      <c r="B29" s="9" t="s">
        <v>14</v>
      </c>
      <c r="C29" s="9" t="s">
        <v>22</v>
      </c>
      <c r="D29" s="20">
        <f>D27*0.013</f>
        <v>49223.28240882</v>
      </c>
      <c r="E29" s="20">
        <f>E27*0.013</f>
        <v>339.52099999999996</v>
      </c>
      <c r="F29" s="20">
        <f>F27*0.013</f>
        <v>25149.000239999998</v>
      </c>
      <c r="G29" s="20">
        <f>SUM(D29:F29)</f>
        <v>74711.803648820001</v>
      </c>
    </row>
    <row r="30" spans="1:7" x14ac:dyDescent="0.25">
      <c r="A30" s="12"/>
      <c r="B30" s="28" t="s">
        <v>15</v>
      </c>
      <c r="C30" s="29"/>
      <c r="D30" s="20">
        <f>D29</f>
        <v>49223.28240882</v>
      </c>
      <c r="E30" s="20">
        <f>E29</f>
        <v>339.52099999999996</v>
      </c>
      <c r="F30" s="20">
        <f>F29</f>
        <v>25149.000239999998</v>
      </c>
      <c r="G30" s="20">
        <f>SUM(D30:F30)</f>
        <v>74711.803648820001</v>
      </c>
    </row>
    <row r="31" spans="1:7" x14ac:dyDescent="0.25">
      <c r="A31" s="30" t="s">
        <v>16</v>
      </c>
      <c r="B31" s="31"/>
      <c r="C31" s="31"/>
      <c r="D31" s="31"/>
      <c r="E31" s="31"/>
      <c r="F31" s="31"/>
      <c r="G31" s="31"/>
    </row>
    <row r="32" spans="1:7" x14ac:dyDescent="0.25">
      <c r="A32" s="12"/>
      <c r="B32" s="28" t="s">
        <v>17</v>
      </c>
      <c r="C32" s="29"/>
      <c r="D32" s="20">
        <f>D27+D30</f>
        <v>3835629.6215488203</v>
      </c>
      <c r="E32" s="20">
        <f>E27+E30</f>
        <v>26456.521000000001</v>
      </c>
      <c r="F32" s="20">
        <f>F27+F30</f>
        <v>1959687.4802399999</v>
      </c>
      <c r="G32" s="20">
        <f t="shared" ref="G32:G37" si="0">SUM(D32:F32)</f>
        <v>5821773.6227888204</v>
      </c>
    </row>
    <row r="33" spans="1:7" s="13" customFormat="1" x14ac:dyDescent="0.25">
      <c r="A33" s="14">
        <v>5</v>
      </c>
      <c r="B33" s="48" t="s">
        <v>29</v>
      </c>
      <c r="C33" s="49"/>
      <c r="D33" s="15">
        <f>D32*0.025</f>
        <v>95890.740538720507</v>
      </c>
      <c r="E33" s="15">
        <f>E32*0.025</f>
        <v>661.41302500000006</v>
      </c>
      <c r="F33" s="15">
        <f>F32*0.025</f>
        <v>48992.187006</v>
      </c>
      <c r="G33" s="20">
        <f t="shared" si="0"/>
        <v>145544.34056972052</v>
      </c>
    </row>
    <row r="34" spans="1:7" x14ac:dyDescent="0.25">
      <c r="A34" s="14">
        <v>6</v>
      </c>
      <c r="B34" s="48" t="s">
        <v>30</v>
      </c>
      <c r="C34" s="49"/>
      <c r="D34" s="18">
        <f>D32*0.044</f>
        <v>168767.70334814809</v>
      </c>
      <c r="E34" s="18">
        <f>E32*0.044</f>
        <v>1164.086924</v>
      </c>
      <c r="F34" s="18">
        <f>F32*0.044</f>
        <v>86226.249130559998</v>
      </c>
      <c r="G34" s="20">
        <f t="shared" si="0"/>
        <v>256158.03940270809</v>
      </c>
    </row>
    <row r="35" spans="1:7" x14ac:dyDescent="0.25">
      <c r="A35" s="42" t="s">
        <v>18</v>
      </c>
      <c r="B35" s="43"/>
      <c r="C35" s="44"/>
      <c r="D35" s="19">
        <f>D32+D33+D34</f>
        <v>4100288.0654356889</v>
      </c>
      <c r="E35" s="19">
        <f>E32+E33+E34</f>
        <v>28282.020949000002</v>
      </c>
      <c r="F35" s="19">
        <f>F32+F33+F34</f>
        <v>2094905.91637656</v>
      </c>
      <c r="G35" s="16">
        <f t="shared" si="0"/>
        <v>6223476.0027612485</v>
      </c>
    </row>
    <row r="36" spans="1:7" x14ac:dyDescent="0.25">
      <c r="A36" s="45" t="s">
        <v>19</v>
      </c>
      <c r="B36" s="46"/>
      <c r="C36" s="47"/>
      <c r="D36" s="18">
        <f>D35*0.2</f>
        <v>820057.61308713781</v>
      </c>
      <c r="E36" s="18">
        <f>E35*0.2</f>
        <v>5656.4041898000005</v>
      </c>
      <c r="F36" s="18">
        <f>F35*0.2</f>
        <v>418981.18327531201</v>
      </c>
      <c r="G36" s="18">
        <f t="shared" si="0"/>
        <v>1244695.2005522498</v>
      </c>
    </row>
    <row r="37" spans="1:7" x14ac:dyDescent="0.25">
      <c r="A37" s="39" t="s">
        <v>20</v>
      </c>
      <c r="B37" s="40"/>
      <c r="C37" s="41"/>
      <c r="D37" s="19">
        <f>D35+D36</f>
        <v>4920345.6785228271</v>
      </c>
      <c r="E37" s="19">
        <f>E35+E36</f>
        <v>33938.425138800005</v>
      </c>
      <c r="F37" s="19">
        <f>F35+F36</f>
        <v>2513887.0996518722</v>
      </c>
      <c r="G37" s="19">
        <f t="shared" si="0"/>
        <v>7468171.2033134997</v>
      </c>
    </row>
    <row r="40" spans="1:7" s="13" customFormat="1" ht="13.8" x14ac:dyDescent="0.25">
      <c r="A40" s="22"/>
      <c r="B40" s="23"/>
      <c r="C40" s="23"/>
      <c r="D40" s="26"/>
      <c r="E40" s="26"/>
      <c r="F40" s="26"/>
      <c r="G40" s="26"/>
    </row>
    <row r="41" spans="1:7" ht="13.8" x14ac:dyDescent="0.25">
      <c r="A41" s="37"/>
      <c r="B41" s="37"/>
      <c r="C41" s="37"/>
      <c r="D41" s="37"/>
      <c r="E41" s="37"/>
      <c r="F41" s="37"/>
      <c r="G41" s="37"/>
    </row>
    <row r="42" spans="1:7" ht="13.8" x14ac:dyDescent="0.25">
      <c r="A42" s="22"/>
      <c r="B42" s="23"/>
      <c r="C42" s="23"/>
      <c r="D42" s="26"/>
      <c r="E42" s="26"/>
      <c r="F42" s="26"/>
      <c r="G42" s="26"/>
    </row>
    <row r="43" spans="1:7" ht="13.8" x14ac:dyDescent="0.25">
      <c r="A43" s="22"/>
      <c r="B43" s="23"/>
      <c r="C43" s="23"/>
      <c r="D43" s="26"/>
      <c r="E43" s="26"/>
      <c r="F43" s="26"/>
      <c r="G43" s="26"/>
    </row>
    <row r="44" spans="1:7" ht="13.8" x14ac:dyDescent="0.25">
      <c r="A44" s="22"/>
      <c r="B44" s="23"/>
      <c r="C44" s="23"/>
      <c r="D44" s="26"/>
      <c r="E44" s="26"/>
      <c r="F44" s="26"/>
      <c r="G44" s="26"/>
    </row>
  </sheetData>
  <mergeCells count="28">
    <mergeCell ref="A41:G41"/>
    <mergeCell ref="E4:G4"/>
    <mergeCell ref="B32:C32"/>
    <mergeCell ref="A37:C37"/>
    <mergeCell ref="A35:C35"/>
    <mergeCell ref="A36:C36"/>
    <mergeCell ref="B34:C34"/>
    <mergeCell ref="B33:C33"/>
    <mergeCell ref="B26:C26"/>
    <mergeCell ref="B27:C27"/>
    <mergeCell ref="A28:G28"/>
    <mergeCell ref="B30:C30"/>
    <mergeCell ref="A31:G31"/>
    <mergeCell ref="A18:G18"/>
    <mergeCell ref="B21:C21"/>
    <mergeCell ref="A22:G22"/>
    <mergeCell ref="B23:C23"/>
    <mergeCell ref="A24:G24"/>
    <mergeCell ref="C7:F7"/>
    <mergeCell ref="F3:G3"/>
    <mergeCell ref="A13:A16"/>
    <mergeCell ref="B13:B16"/>
    <mergeCell ref="C13:C16"/>
    <mergeCell ref="D13:F13"/>
    <mergeCell ref="G13:G16"/>
    <mergeCell ref="D14:D16"/>
    <mergeCell ref="E14:E16"/>
    <mergeCell ref="F14:F16"/>
  </mergeCells>
  <pageMargins left="0.42" right="0.25" top="0.5" bottom="0.52" header="0.3" footer="0.3"/>
  <pageSetup paperSize="9" scale="76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Корсун Наталья Олеговна</dc:creator>
  <cp:lastModifiedBy>Чуясова Елена Геннадьевна</cp:lastModifiedBy>
  <cp:lastPrinted>2019-12-19T01:06:47Z</cp:lastPrinted>
  <dcterms:created xsi:type="dcterms:W3CDTF">2002-03-25T05:35:56Z</dcterms:created>
  <dcterms:modified xsi:type="dcterms:W3CDTF">2020-01-21T05:52:12Z</dcterms:modified>
</cp:coreProperties>
</file>