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chenko_ns\Documents\Общие документы\_ИПР 2020г\Реконструкция ВЛ 0.4 кВ  п. Теплоозерск +\"/>
    </mc:Choice>
  </mc:AlternateContent>
  <bookViews>
    <workbookView xWindow="480" yWindow="195" windowWidth="11340" windowHeight="9225" firstSheet="3" activeTab="3"/>
  </bookViews>
  <sheets>
    <sheet name="сравнит." sheetId="3" state="hidden" r:id="rId1"/>
    <sheet name="ССРпроект" sheetId="2" state="hidden" r:id="rId2"/>
    <sheet name="ССР 3 кв. 2016" sheetId="8" state="hidden" r:id="rId3"/>
    <sheet name="Т" sheetId="1" r:id="rId4"/>
    <sheet name="т3" sheetId="7" state="hidden" r:id="rId5"/>
    <sheet name="т4" sheetId="4" state="hidden" r:id="rId6"/>
  </sheets>
  <externalReferences>
    <externalReference r:id="rId7"/>
    <externalReference r:id="rId8"/>
  </externalReferences>
  <definedNames>
    <definedName name="GS" localSheetId="0">#REF!</definedName>
    <definedName name="GS" localSheetId="4">#REF!</definedName>
    <definedName name="GS" localSheetId="5">#REF!</definedName>
    <definedName name="GS">#REF!</definedName>
    <definedName name="Language">[1]Финплан!$J$1</definedName>
    <definedName name="_xlnm.Print_Titles" localSheetId="2">'ССР 3 кв. 2016'!$13:$13</definedName>
    <definedName name="_xlnm.Print_Titles" localSheetId="1">ССРпроект!$14:$14</definedName>
    <definedName name="_xlnm.Print_Titles" localSheetId="3">Т!$12:$12</definedName>
    <definedName name="_xlnm.Print_Titles" localSheetId="4">т3!$6:$6</definedName>
    <definedName name="_xlnm.Print_Titles" localSheetId="5">т4!$6:$6</definedName>
    <definedName name="ИТ" localSheetId="0">[2]мсн!#REF!</definedName>
    <definedName name="ИТ" localSheetId="4">[2]мсн!#REF!</definedName>
    <definedName name="ИТ" localSheetId="5">[2]мсн!#REF!</definedName>
    <definedName name="ИТ">[2]мсн!#REF!</definedName>
    <definedName name="ллл" localSheetId="0">[2]мсн!#REF!</definedName>
    <definedName name="ллл" localSheetId="5">[2]мсн!#REF!</definedName>
    <definedName name="ллл">[2]мсн!#REF!</definedName>
    <definedName name="_xlnm.Print_Area" localSheetId="3">Т!$A$1:$H$80</definedName>
    <definedName name="_xlnm.Print_Area" localSheetId="4">т3!$A$1:$P$9</definedName>
    <definedName name="_xlnm.Print_Area" localSheetId="5">т4!$A$1:$P$13</definedName>
    <definedName name="упр" localSheetId="0">[2]мсн!#REF!</definedName>
    <definedName name="упр" localSheetId="4">[2]мсн!#REF!</definedName>
    <definedName name="упр" localSheetId="5">[2]мсн!#REF!</definedName>
    <definedName name="упр">[2]мсн!#REF!</definedName>
    <definedName name="финансирование" localSheetId="0">#REF!</definedName>
    <definedName name="финансирование" localSheetId="4">#REF!</definedName>
    <definedName name="финансирование" localSheetId="5">#REF!</definedName>
    <definedName name="финансирование">#REF!</definedName>
    <definedName name="юж" localSheetId="0">#REF!</definedName>
    <definedName name="юж" localSheetId="4">#REF!</definedName>
    <definedName name="юж" localSheetId="5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30" i="1" l="1"/>
  <c r="E34" i="1"/>
  <c r="G40" i="1"/>
  <c r="D43" i="1"/>
  <c r="D67" i="1" l="1"/>
  <c r="D68" i="1" s="1"/>
  <c r="D69" i="1" s="1"/>
  <c r="H64" i="1"/>
  <c r="D70" i="1" l="1"/>
  <c r="E18" i="1" l="1"/>
  <c r="D53" i="8" l="1"/>
  <c r="D57" i="1"/>
  <c r="F30" i="8" l="1"/>
  <c r="G30" i="8"/>
  <c r="E54" i="8"/>
  <c r="D54" i="8"/>
  <c r="H54" i="8" s="1"/>
  <c r="E53" i="8"/>
  <c r="G42" i="8"/>
  <c r="G43" i="8" s="1"/>
  <c r="H43" i="8" s="1"/>
  <c r="F36" i="8"/>
  <c r="G35" i="8"/>
  <c r="H35" i="8" s="1"/>
  <c r="G22" i="8"/>
  <c r="F22" i="8"/>
  <c r="E22" i="8"/>
  <c r="D22" i="8"/>
  <c r="H21" i="8"/>
  <c r="H20" i="8"/>
  <c r="H19" i="8"/>
  <c r="G17" i="8"/>
  <c r="F17" i="8"/>
  <c r="E17" i="8"/>
  <c r="D17" i="8"/>
  <c r="F24" i="8" l="1"/>
  <c r="F27" i="8" s="1"/>
  <c r="F31" i="8" s="1"/>
  <c r="G24" i="8"/>
  <c r="G27" i="8" s="1"/>
  <c r="G31" i="8" s="1"/>
  <c r="D24" i="8"/>
  <c r="E24" i="8"/>
  <c r="E27" i="8" s="1"/>
  <c r="E29" i="8" s="1"/>
  <c r="E30" i="8" s="1"/>
  <c r="E31" i="8"/>
  <c r="E33" i="8" s="1"/>
  <c r="E36" i="8" s="1"/>
  <c r="E37" i="8" s="1"/>
  <c r="E40" i="8" s="1"/>
  <c r="E44" i="8" s="1"/>
  <c r="H17" i="8"/>
  <c r="H22" i="8"/>
  <c r="H42" i="8"/>
  <c r="G56" i="8"/>
  <c r="P12" i="4"/>
  <c r="P10" i="4"/>
  <c r="P8" i="4"/>
  <c r="P8" i="7"/>
  <c r="P9" i="7" s="1"/>
  <c r="I8" i="7"/>
  <c r="I9" i="7" s="1"/>
  <c r="F37" i="8" l="1"/>
  <c r="F40" i="8" s="1"/>
  <c r="F44" i="8" s="1"/>
  <c r="G34" i="8"/>
  <c r="G36" i="8" s="1"/>
  <c r="H24" i="8"/>
  <c r="D27" i="8"/>
  <c r="P13" i="4"/>
  <c r="H56" i="8"/>
  <c r="E46" i="8"/>
  <c r="E47" i="8" s="1"/>
  <c r="F46" i="8"/>
  <c r="F47" i="8" s="1"/>
  <c r="H34" i="8"/>
  <c r="I8" i="4"/>
  <c r="I10" i="4"/>
  <c r="I12" i="4"/>
  <c r="H27" i="8" l="1"/>
  <c r="D29" i="8"/>
  <c r="G37" i="8"/>
  <c r="E49" i="8"/>
  <c r="E50" i="8" s="1"/>
  <c r="E51" i="8" s="1"/>
  <c r="E58" i="8" s="1"/>
  <c r="F49" i="8"/>
  <c r="F50" i="8" s="1"/>
  <c r="F51" i="8" s="1"/>
  <c r="F55" i="8" s="1"/>
  <c r="I13" i="4"/>
  <c r="J18" i="1"/>
  <c r="E36" i="1"/>
  <c r="H36" i="1" s="1"/>
  <c r="E27" i="1"/>
  <c r="I21" i="1"/>
  <c r="E20" i="1"/>
  <c r="E54" i="1" s="1"/>
  <c r="E19" i="1"/>
  <c r="F21" i="1"/>
  <c r="F23" i="1" s="1"/>
  <c r="F26" i="1" s="1"/>
  <c r="F28" i="1" s="1"/>
  <c r="F32" i="1" s="1"/>
  <c r="E35" i="1" s="1"/>
  <c r="E16" i="1"/>
  <c r="H16" i="1" s="1"/>
  <c r="D41" i="1"/>
  <c r="H18" i="1"/>
  <c r="H65" i="1"/>
  <c r="H66" i="1"/>
  <c r="H19" i="1" l="1"/>
  <c r="E55" i="1"/>
  <c r="H55" i="1" s="1"/>
  <c r="D30" i="8"/>
  <c r="H29" i="8"/>
  <c r="J20" i="1"/>
  <c r="K20" i="1" s="1"/>
  <c r="H54" i="1"/>
  <c r="J19" i="1"/>
  <c r="K18" i="1" s="1"/>
  <c r="E21" i="1"/>
  <c r="E23" i="1" s="1"/>
  <c r="H23" i="1" s="1"/>
  <c r="H20" i="1"/>
  <c r="H55" i="8"/>
  <c r="F58" i="8"/>
  <c r="E25" i="1"/>
  <c r="F38" i="1"/>
  <c r="F41" i="1" s="1"/>
  <c r="F45" i="1" s="1"/>
  <c r="F47" i="1" s="1"/>
  <c r="E58" i="1"/>
  <c r="D59" i="1"/>
  <c r="D60" i="1" s="1"/>
  <c r="H57" i="1"/>
  <c r="H43" i="1"/>
  <c r="D44" i="1"/>
  <c r="H21" i="1" l="1"/>
  <c r="L19" i="1"/>
  <c r="H30" i="8"/>
  <c r="D31" i="8"/>
  <c r="H35" i="1"/>
  <c r="H44" i="1"/>
  <c r="D45" i="1"/>
  <c r="H61" i="1"/>
  <c r="E28" i="1"/>
  <c r="F48" i="1"/>
  <c r="F50" i="1" s="1"/>
  <c r="D33" i="8" l="1"/>
  <c r="H31" i="8"/>
  <c r="F51" i="1"/>
  <c r="F52" i="1" s="1"/>
  <c r="F56" i="1" s="1"/>
  <c r="H28" i="1"/>
  <c r="D47" i="1"/>
  <c r="D48" i="1" s="1"/>
  <c r="E31" i="1"/>
  <c r="H31" i="1" s="1"/>
  <c r="H30" i="1"/>
  <c r="E59" i="1"/>
  <c r="E60" i="1" s="1"/>
  <c r="D50" i="1" l="1"/>
  <c r="D36" i="8"/>
  <c r="H33" i="8"/>
  <c r="E62" i="1"/>
  <c r="E67" i="1" s="1"/>
  <c r="E68" i="1" s="1"/>
  <c r="E32" i="1"/>
  <c r="H32" i="1" s="1"/>
  <c r="F59" i="1"/>
  <c r="H56" i="1"/>
  <c r="E70" i="1" l="1"/>
  <c r="E69" i="1"/>
  <c r="F60" i="1"/>
  <c r="F62" i="1" s="1"/>
  <c r="F67" i="1" s="1"/>
  <c r="F68" i="1" s="1"/>
  <c r="F69" i="1" s="1"/>
  <c r="D37" i="8"/>
  <c r="H36" i="8"/>
  <c r="E37" i="1"/>
  <c r="D51" i="1"/>
  <c r="D52" i="1" s="1"/>
  <c r="F70" i="1" l="1"/>
  <c r="H37" i="8"/>
  <c r="G39" i="8" s="1"/>
  <c r="G40" i="8" s="1"/>
  <c r="G44" i="8" s="1"/>
  <c r="D40" i="8"/>
  <c r="D44" i="8" s="1"/>
  <c r="D46" i="8" s="1"/>
  <c r="D47" i="8" s="1"/>
  <c r="D49" i="8" s="1"/>
  <c r="H34" i="1"/>
  <c r="H37" i="1"/>
  <c r="E38" i="1"/>
  <c r="H39" i="8" l="1"/>
  <c r="H40" i="8" s="1"/>
  <c r="H44" i="8" s="1"/>
  <c r="D50" i="8"/>
  <c r="G46" i="8"/>
  <c r="H46" i="8" s="1"/>
  <c r="G57" i="8"/>
  <c r="G47" i="8"/>
  <c r="H38" i="1"/>
  <c r="E41" i="1"/>
  <c r="E45" i="1" s="1"/>
  <c r="E47" i="1" s="1"/>
  <c r="G49" i="8" l="1"/>
  <c r="H47" i="8"/>
  <c r="H57" i="8"/>
  <c r="G58" i="8"/>
  <c r="D51" i="8"/>
  <c r="E48" i="1"/>
  <c r="E50" i="1" s="1"/>
  <c r="G50" i="8" l="1"/>
  <c r="H49" i="8"/>
  <c r="H40" i="1"/>
  <c r="H41" i="1" s="1"/>
  <c r="H45" i="1" s="1"/>
  <c r="G41" i="1"/>
  <c r="G45" i="1" s="1"/>
  <c r="G47" i="1" s="1"/>
  <c r="H53" i="8" l="1"/>
  <c r="D58" i="8"/>
  <c r="G51" i="8"/>
  <c r="H51" i="8" s="1"/>
  <c r="H50" i="8"/>
  <c r="E51" i="1"/>
  <c r="H47" i="1"/>
  <c r="H58" i="8" l="1"/>
  <c r="G48" i="1"/>
  <c r="G50" i="1" s="1"/>
  <c r="E52" i="1"/>
  <c r="H48" i="1" l="1"/>
  <c r="G51" i="1" l="1"/>
  <c r="H50" i="1"/>
  <c r="H51" i="1" l="1"/>
  <c r="G52" i="1"/>
  <c r="G58" i="1" l="1"/>
  <c r="H52" i="1"/>
  <c r="G59" i="1" l="1"/>
  <c r="G60" i="1" s="1"/>
  <c r="H58" i="1"/>
  <c r="H60" i="1" l="1"/>
  <c r="H59" i="1"/>
  <c r="G62" i="1" l="1"/>
  <c r="G67" i="1" l="1"/>
  <c r="G68" i="1" s="1"/>
  <c r="H62" i="1"/>
  <c r="H67" i="1" l="1"/>
  <c r="I67" i="1" s="1"/>
  <c r="G70" i="1"/>
  <c r="H70" i="1" s="1"/>
  <c r="H68" i="1"/>
  <c r="I68" i="1" s="1"/>
  <c r="G69" i="1"/>
  <c r="H69" i="1" s="1"/>
  <c r="I69" i="1" s="1"/>
  <c r="G7" i="3"/>
  <c r="F7" i="3" l="1"/>
  <c r="H7" i="3" s="1"/>
</calcChain>
</file>

<file path=xl/sharedStrings.xml><?xml version="1.0" encoding="utf-8"?>
<sst xmlns="http://schemas.openxmlformats.org/spreadsheetml/2006/main" count="410" uniqueCount="180">
  <si>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</si>
  <si>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</si>
  <si>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</si>
  <si>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</si>
  <si>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</si>
  <si>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</si>
  <si>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</si>
  <si>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</si>
  <si>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</si>
  <si>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</si>
  <si>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</si>
  <si>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</si>
  <si>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ОС</t>
  </si>
  <si>
    <t>Итого по Главе 1. "Подготовка территории строительства"</t>
  </si>
  <si>
    <t>Глава 2. Основные объекты строительства</t>
  </si>
  <si>
    <t>ВЛ-0,4</t>
  </si>
  <si>
    <t>ВЛ-6 кВ</t>
  </si>
  <si>
    <t>КТП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</si>
  <si>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</si>
  <si>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</si>
  <si>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</si>
  <si>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</si>
  <si>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ГСН-81- 05-01-2001 п.2.7</t>
  </si>
  <si>
    <t>Временные здания и сооружения                                                                                  2,5%*0,8=2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</si>
  <si>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</si>
  <si>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</si>
  <si>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</si>
  <si>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Производство работ в зимнее время 3,7%*0,9*1,05</t>
  </si>
  <si>
    <t>Итого по Главе 9. "Прочие работы и затраты"</t>
  </si>
  <si>
    <t>Итого по Главам 1-9</t>
  </si>
  <si>
    <t>Непредвиденные затраты</t>
  </si>
  <si>
    <t>МДС81-35.2004 п.4.96</t>
  </si>
  <si>
    <t>Непредвиденные затраты  3%</t>
  </si>
  <si>
    <t>Налоги и обязательные платежи</t>
  </si>
  <si>
    <t>Итого "Налоги и обязательные платежи"</t>
  </si>
  <si>
    <t>Составил __________________________________________</t>
  </si>
  <si>
    <t>Царегородцев А.В.</t>
  </si>
  <si>
    <t>Перевод в базовый уровень цен 2001 года</t>
  </si>
  <si>
    <t>Итого по Главе 2 в базовых ценах 2001 года</t>
  </si>
  <si>
    <t>Минрегион развития РФ от 07.11.11 № 30394-ИП/08</t>
  </si>
  <si>
    <t>Подготовительные работы</t>
  </si>
  <si>
    <t>Демонтажные работы</t>
  </si>
  <si>
    <t>ГСН-81- 05-0-2001 п.2.7; п.10; п.79</t>
  </si>
  <si>
    <t>МДС 81-35.2004 п.4.60</t>
  </si>
  <si>
    <t>Транспортные расходы 3%</t>
  </si>
  <si>
    <t>Расчет по ТЗ с ЛСР</t>
  </si>
  <si>
    <t>Затраты связанные с командированием рабочих 32815,94ч/час</t>
  </si>
  <si>
    <t>Глава 10. Содержание службы заказчика. Строительный контроль</t>
  </si>
  <si>
    <t>МДС 81-35.2004 п.4.87, ДПКП-ИСМ-4.1-01.07-11-04</t>
  </si>
  <si>
    <t xml:space="preserve">Содержание дирекции (технического надзора) строящегося предприятия  1,2% </t>
  </si>
  <si>
    <t>Итого по главам 1-10</t>
  </si>
  <si>
    <t>Глава 12. Публичный технологический и ценовой аудит, проектные и изыскательские работы</t>
  </si>
  <si>
    <t>Проектно-изыскательские работы</t>
  </si>
  <si>
    <t>Итого по Главе 12</t>
  </si>
  <si>
    <t>Итого по Главам 1-12</t>
  </si>
  <si>
    <t>Итогос непредвиденными затратами</t>
  </si>
  <si>
    <t>МДС 81-35.2004 п.4.100</t>
  </si>
  <si>
    <t>НДС  18%</t>
  </si>
  <si>
    <t>Всего по сводному расчету в базовых ценах на 2001 год</t>
  </si>
  <si>
    <t>Оборудование И-4,28</t>
  </si>
  <si>
    <t>ПИР И=3,92</t>
  </si>
  <si>
    <t xml:space="preserve">Прочие И-8,42 </t>
  </si>
  <si>
    <t xml:space="preserve"> </t>
  </si>
  <si>
    <t>Составлена в ценах по состоянию на 4 кв. 2011 года</t>
  </si>
  <si>
    <t>Подгот</t>
  </si>
  <si>
    <t>демонтаж</t>
  </si>
  <si>
    <t>ГСН-81- 05-0-2001 п.2.6</t>
  </si>
  <si>
    <t>факт трузозатраты по ЛСР</t>
  </si>
  <si>
    <t>Затраты связанные с командированием рабочих4284,9 ч/час</t>
  </si>
  <si>
    <t>Глава 12. Проектные и изыскательские работы</t>
  </si>
  <si>
    <t>Проектные работы</t>
  </si>
  <si>
    <t>Изыскательские работы</t>
  </si>
  <si>
    <t>МДС 81-35.2004 п.4.92</t>
  </si>
  <si>
    <t>Экспертиза проектов 2% от ПИР</t>
  </si>
  <si>
    <t>МДС 81-35.2004 п.4.91</t>
  </si>
  <si>
    <t>Авторский надзор                                                                          0,2%</t>
  </si>
  <si>
    <t>Итого по Главе 12. "Проектные и изыскательские работы"</t>
  </si>
  <si>
    <t>Итого "Непредвиденные затраты"</t>
  </si>
  <si>
    <t>Решение Правительства РФ</t>
  </si>
  <si>
    <t>НДС  18</t>
  </si>
  <si>
    <t>Всего по сводному расчету</t>
  </si>
  <si>
    <t>ПИР</t>
  </si>
  <si>
    <t>СМР</t>
  </si>
  <si>
    <t>Оборудование И-3,55</t>
  </si>
  <si>
    <t xml:space="preserve">Прочие И-6,95 </t>
  </si>
  <si>
    <t>Строительно-монтажные работы   И-6,41 (Прочие)</t>
  </si>
  <si>
    <t xml:space="preserve">Итого в текущих ценах на 3 кв 2016 года </t>
  </si>
  <si>
    <t xml:space="preserve">Приложение к письму Минстроя и ЖКХ  РФ  от 27.09.2016г. №31523-ХМ/09 </t>
  </si>
  <si>
    <t>Перевод остатка в прогнозный уровень цен (с помощью индексов-дефляторов):</t>
  </si>
  <si>
    <t>(тыс. руб. с НДС)</t>
  </si>
  <si>
    <t>№№</t>
  </si>
  <si>
    <t>Наименование объекта</t>
  </si>
  <si>
    <t>Технические данные для расчета (ВЛ/КЛ - протяженность линии, кол-во цепей, опоры, марка и сечение кабеля/провода; ПС -  кол-во и  мощность трансформаторов, ячеек и т.д.)</t>
  </si>
  <si>
    <t>год 
начала 
строительства</t>
  </si>
  <si>
    <t>год 
окончания 
строительства</t>
  </si>
  <si>
    <t>Приложение Т</t>
  </si>
  <si>
    <t>Приложение Т1 (Т6)</t>
  </si>
  <si>
    <t>Превышение стоимости (графа 6 - графа 5)</t>
  </si>
  <si>
    <t>Аналог</t>
  </si>
  <si>
    <r>
      <t xml:space="preserve">Полная стоимость 
строительства </t>
    </r>
    <r>
      <rPr>
        <b/>
        <i/>
        <sz val="12"/>
        <rFont val="Times New Roman"/>
        <family val="1"/>
        <charset val="204"/>
      </rPr>
      <t xml:space="preserve">(расчет иным способом)  </t>
    </r>
    <r>
      <rPr>
        <sz val="10"/>
        <rFont val="Arial Cyr"/>
        <charset val="204"/>
      </rPr>
      <t xml:space="preserve"> </t>
    </r>
  </si>
  <si>
    <r>
      <t xml:space="preserve">Полная стоимость 
строительства </t>
    </r>
    <r>
      <rPr>
        <b/>
        <i/>
        <sz val="12"/>
        <rFont val="Times New Roman"/>
        <family val="1"/>
        <charset val="204"/>
      </rPr>
      <t xml:space="preserve">(расчет по УНЦ Минэнерго) </t>
    </r>
  </si>
  <si>
    <t>Наименование объекта-аналога</t>
  </si>
  <si>
    <t>Стоимость в ценах года строительства (на момент имеющейся информации на сайте с учетом дефляторов)*</t>
  </si>
  <si>
    <t>Приказ об утверждении документации (№ и дата)</t>
  </si>
  <si>
    <t>нд</t>
  </si>
  <si>
    <t>Итого объем финансовых потребностей, тыс рублей (без НДС)</t>
  </si>
  <si>
    <t>П-3</t>
  </si>
  <si>
    <t>единиц</t>
  </si>
  <si>
    <t xml:space="preserve">ВЛ -6 кВ </t>
  </si>
  <si>
    <t>3.1</t>
  </si>
  <si>
    <t>Д1-01</t>
  </si>
  <si>
    <t>км</t>
  </si>
  <si>
    <t>количество цепей -1, марка провода АС-50, количество проводов в фазе - 1.</t>
  </si>
  <si>
    <t>2.1</t>
  </si>
  <si>
    <t>Демонтаж ВЛ</t>
  </si>
  <si>
    <t>Л-1-81-1</t>
  </si>
  <si>
    <t>км (по трассе)</t>
  </si>
  <si>
    <t>1.1</t>
  </si>
  <si>
    <t>Воздушные линии электропередачи (ВЛ) 6-750 кВ</t>
  </si>
  <si>
    <t>Величина затрат, тыс рублей (без НДС)</t>
  </si>
  <si>
    <t>Укрупненный норматив цены, тыс рублей (без НДС)</t>
  </si>
  <si>
    <t>Номер расценки</t>
  </si>
  <si>
    <t>Единицы измерения</t>
  </si>
  <si>
    <t>Количество</t>
  </si>
  <si>
    <t>Технические характеристики</t>
  </si>
  <si>
    <t>Напряжение, кВ</t>
  </si>
  <si>
    <t xml:space="preserve">Укрупненный норматив цены,  тыс рублей (без НДС) </t>
  </si>
  <si>
    <t>Объем финансовых потребностей на реализацию инвестиционного проекта</t>
  </si>
  <si>
    <t xml:space="preserve">Технические характеристики (параметры) инвестиционного проекта 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</si>
  <si>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</si>
  <si>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Предложение по корректировке утвержденного плана</t>
  </si>
  <si>
    <t>План</t>
  </si>
  <si>
    <t>Наименование</t>
  </si>
  <si>
    <t>№ п/п</t>
  </si>
  <si>
    <t>Таблица 4. Строительство (реконструкция) ВЛ 6-750 кВ</t>
  </si>
  <si>
    <t>Перевод в текущие цены  на 3 квартал 2016 года</t>
  </si>
  <si>
    <t>Таблица 3. Строительство КТП, РП 10(6) кВ</t>
  </si>
  <si>
    <t>Комплектные трансформаторные подстанции (КТП) 10(6) кВ</t>
  </si>
  <si>
    <t xml:space="preserve">КТП </t>
  </si>
  <si>
    <t>6 кВ</t>
  </si>
  <si>
    <t>тип (киосковый), количество трансформаторов (1), номинальная мощность 250 кВА</t>
  </si>
  <si>
    <t>Т-3-06</t>
  </si>
  <si>
    <t>Итого объем финансовых потребностей,                 тыс рублей (без НДС)</t>
  </si>
  <si>
    <t>тип (киосковый), количество трансформаторов (1), номинальная мощность 400 кВА</t>
  </si>
  <si>
    <t>Т-3-07</t>
  </si>
  <si>
    <t>Протяженность -1,4 км, количество цепей -1, марка провода АС-50, количество проводов в фазе - 1, тип трансформаторной подстанции (киосковый), количество трансформаторов (1), номинальная мощность 400 кВА</t>
  </si>
  <si>
    <t>Индексы изменения сметной стоимости на 4кв. 2011 к уровню базы 2001, в т.ч. СМР=6,41; ОБ=3,55; Прочие=6,95; ПИР=3,31</t>
  </si>
  <si>
    <t>Строительно-монтажные работы   И=7,43 (КТП-Прочие)</t>
  </si>
  <si>
    <t>Строительно-монтажные работы   И=5,21 (ВЛ алюм)</t>
  </si>
  <si>
    <t>Производство работ в зимнее время 3,7%*0,9*1,05=3,4965%</t>
  </si>
  <si>
    <t>Договор от 25.10.11 № 1048</t>
  </si>
  <si>
    <t>Итого по Главам 1-7 в базовых ценах 2001 года</t>
  </si>
  <si>
    <t>добавила ССР по проекту пересчитанный на 2016</t>
  </si>
  <si>
    <t>Производство работ в зимнее время с учетов ветра 3,7%*0,9*1,05=3,4965%</t>
  </si>
  <si>
    <t xml:space="preserve">Составлен в ценах по состоянию  на 4кв. 2011 года  с пересчетом  в текущий уровень цен на 2 кв. 2016 года </t>
  </si>
  <si>
    <t>Сводная сравнительная таблица стоимости инвестиционных проектов  филиала АО "ДРСК" "___________________________________" на 2018-2022 гг.</t>
  </si>
  <si>
    <t>Реконструкция ВЛ 0.4 кВ  п. Теплоозерск, Облученского района протяженностью 5,8 км</t>
  </si>
  <si>
    <t>Сводка затрат</t>
  </si>
  <si>
    <t>Перевод в текущие цены  на 4 квартал 2017 года</t>
  </si>
  <si>
    <t>Письмо Минстроя и ЖКХ  РФ  от 09.06.2017 № 20618-ЕС/09, от 05.12.2017 № 45082-ХМ/09</t>
  </si>
  <si>
    <t>Строительно-монтажные работы   И=7,61 (КТП-Прочие)</t>
  </si>
  <si>
    <t>Строительно-монтажные работы   И=5,33 (ВЛ алюм)</t>
  </si>
  <si>
    <t>ПИР И=3,99</t>
  </si>
  <si>
    <t>Составлен в ценах по состоянию  на 4кв. 2011 с пересчетом  в текущий уровень цен на 4 кв. 2017  и в прогнозном уровне цен на 2020</t>
  </si>
  <si>
    <t>ОС № 01-01</t>
  </si>
  <si>
    <t>ОС № 01-02</t>
  </si>
  <si>
    <t>ОС № 02-03</t>
  </si>
  <si>
    <t>ОС № 02-04</t>
  </si>
  <si>
    <t>ОС № 02-05</t>
  </si>
  <si>
    <t>Содержание службы заказчика застройщика 1,2% от суммы глав 1-9  и главы 12</t>
  </si>
  <si>
    <t>МДС 81-35.2004 п.4.87</t>
  </si>
  <si>
    <t>ИТОГО финансирования объекта в прогнозных ценах с НДС, тыс.руб.</t>
  </si>
  <si>
    <t>ВСЕГО  сметная стоимость объекта в прогнозных ценах с НДС, млн.руб.</t>
  </si>
  <si>
    <t>Справочно освоение объекта в прогнозных ценах без НДС, млн. руб.</t>
  </si>
  <si>
    <t>НДС  20%</t>
  </si>
  <si>
    <t>2017</t>
  </si>
  <si>
    <t xml:space="preserve">Всего по объекту в ценах на 3 кв. 2016 года с НДС </t>
  </si>
  <si>
    <t>НЗС. ФАКТ освоения на 01.01.2017</t>
  </si>
  <si>
    <t>ОСТАТОК освоения на 01.01.2017</t>
  </si>
  <si>
    <t>Непредвиденные затраты  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</si>
</sst>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#,##0_);[Red]\(#,##0\)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_);\(#,##0\)"/>
    <numFmt numFmtId="174" formatCode="[&lt;=9999999]###\-####;\+#_ \(###\)\ ###\-####"/>
    <numFmt numFmtId="175" formatCode="#,##0.00_ ;\-#,##0.00\ "/>
    <numFmt numFmtId="176" formatCode="0.000"/>
    <numFmt numFmtId="177" formatCode="#,##0.000"/>
  </numFmts>
  <fonts count="7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charset val="204"/>
    </font>
    <font>
      <b/>
      <sz val="10"/>
      <name val="Arial Unicode MS"/>
      <family val="2"/>
      <charset val="204"/>
    </font>
    <font>
      <sz val="10"/>
      <name val="Arial Unicode MS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b/>
      <sz val="8"/>
      <color indexed="9"/>
      <name val="Arial Cyr"/>
      <charset val="204"/>
    </font>
    <font>
      <b/>
      <sz val="14"/>
      <name val="Franklin Gothic Medium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8"/>
      <color indexed="62"/>
      <name val="Cambria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rgb="FF008000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979">
    <xf numFmtId="0" fontId="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169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169" fontId="32" fillId="0" borderId="0">
      <alignment vertical="top"/>
    </xf>
    <xf numFmtId="0" fontId="31" fillId="0" borderId="0"/>
    <xf numFmtId="169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169" fontId="32" fillId="0" borderId="0">
      <alignment vertical="top"/>
    </xf>
    <xf numFmtId="0" fontId="3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9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169" fontId="33" fillId="20" borderId="0">
      <alignment vertical="top"/>
    </xf>
    <xf numFmtId="38" fontId="34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34" fillId="0" borderId="0" applyFont="0" applyFill="0" applyBorder="0" applyAlignment="0" applyProtection="0"/>
    <xf numFmtId="172" fontId="3" fillId="0" borderId="0" applyFont="0" applyFill="0" applyBorder="0" applyAlignment="0" applyProtection="0"/>
    <xf numFmtId="14" fontId="35" fillId="0" borderId="0">
      <alignment vertical="top"/>
    </xf>
    <xf numFmtId="169" fontId="36" fillId="0" borderId="0">
      <alignment vertical="top"/>
    </xf>
    <xf numFmtId="0" fontId="37" fillId="0" borderId="0">
      <alignment vertical="top"/>
    </xf>
    <xf numFmtId="169" fontId="38" fillId="0" borderId="0">
      <alignment vertical="top"/>
    </xf>
    <xf numFmtId="173" fontId="33" fillId="0" borderId="0">
      <alignment vertical="top"/>
    </xf>
    <xf numFmtId="0" fontId="39" fillId="0" borderId="0"/>
    <xf numFmtId="0" fontId="29" fillId="0" borderId="0">
      <alignment horizontal="left" vertical="top"/>
    </xf>
    <xf numFmtId="169" fontId="40" fillId="21" borderId="0">
      <alignment horizontal="right" vertical="top"/>
    </xf>
    <xf numFmtId="0" fontId="3" fillId="0" borderId="0"/>
    <xf numFmtId="0" fontId="3" fillId="0" borderId="0"/>
    <xf numFmtId="0" fontId="59" fillId="30" borderId="0"/>
    <xf numFmtId="174" fontId="35" fillId="0" borderId="0">
      <alignment vertical="top"/>
    </xf>
    <xf numFmtId="0" fontId="27" fillId="0" borderId="1">
      <alignment horizontal="center"/>
    </xf>
    <xf numFmtId="0" fontId="2" fillId="0" borderId="0">
      <alignment vertical="top"/>
    </xf>
    <xf numFmtId="0" fontId="10" fillId="22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1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11" fillId="5" borderId="2" applyNumberFormat="0" applyAlignment="0" applyProtection="0"/>
    <xf numFmtId="0" fontId="27" fillId="0" borderId="1">
      <alignment horizontal="center"/>
    </xf>
    <xf numFmtId="0" fontId="27" fillId="0" borderId="0">
      <alignment vertical="top"/>
    </xf>
    <xf numFmtId="0" fontId="12" fillId="11" borderId="3" applyNumberFormat="0" applyAlignment="0" applyProtection="0"/>
    <xf numFmtId="0" fontId="12" fillId="3" borderId="3" applyNumberFormat="0" applyAlignment="0" applyProtection="0"/>
    <xf numFmtId="0" fontId="12" fillId="3" borderId="3" applyNumberFormat="0" applyAlignment="0" applyProtection="0"/>
    <xf numFmtId="0" fontId="12" fillId="3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2" fillId="11" borderId="3" applyNumberFormat="0" applyAlignment="0" applyProtection="0"/>
    <xf numFmtId="0" fontId="13" fillId="11" borderId="2" applyNumberFormat="0" applyAlignment="0" applyProtection="0"/>
    <xf numFmtId="0" fontId="13" fillId="3" borderId="2" applyNumberFormat="0" applyAlignment="0" applyProtection="0"/>
    <xf numFmtId="0" fontId="13" fillId="3" borderId="2" applyNumberFormat="0" applyAlignment="0" applyProtection="0"/>
    <xf numFmtId="0" fontId="13" fillId="3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165" fontId="2" fillId="0" borderId="0" applyFont="0" applyFill="0" applyBorder="0" applyAlignment="0" applyProtection="0"/>
    <xf numFmtId="0" fontId="41" fillId="0" borderId="0" applyBorder="0">
      <alignment horizontal="center" vertical="center" wrapText="1"/>
    </xf>
    <xf numFmtId="0" fontId="14" fillId="0" borderId="4" applyNumberFormat="0" applyFill="0" applyAlignment="0" applyProtection="0"/>
    <xf numFmtId="0" fontId="42" fillId="0" borderId="5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6" applyNumberFormat="0" applyFill="0" applyAlignment="0" applyProtection="0"/>
    <xf numFmtId="0" fontId="43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44" fillId="0" borderId="8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5" fillId="0" borderId="9" applyBorder="0">
      <alignment horizontal="center" vertical="center" wrapText="1"/>
    </xf>
    <xf numFmtId="4" fontId="46" fillId="27" borderId="1" applyBorder="0">
      <alignment horizontal="right"/>
    </xf>
    <xf numFmtId="4" fontId="46" fillId="27" borderId="1" applyBorder="0">
      <alignment horizontal="right"/>
    </xf>
    <xf numFmtId="4" fontId="46" fillId="27" borderId="1" applyBorder="0">
      <alignment horizontal="right"/>
    </xf>
    <xf numFmtId="4" fontId="46" fillId="27" borderId="1" applyBorder="0">
      <alignment horizontal="right"/>
    </xf>
    <xf numFmtId="0" fontId="2" fillId="0" borderId="0"/>
    <xf numFmtId="0" fontId="17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17" fillId="0" borderId="10" applyNumberFormat="0" applyFill="0" applyAlignment="0" applyProtection="0"/>
    <xf numFmtId="0" fontId="27" fillId="0" borderId="0">
      <alignment horizontal="right" vertical="top" wrapText="1"/>
    </xf>
    <xf numFmtId="0" fontId="27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8" fillId="28" borderId="12" applyNumberFormat="0" applyAlignment="0" applyProtection="0"/>
    <xf numFmtId="0" fontId="18" fillId="28" borderId="12" applyNumberFormat="0" applyAlignment="0" applyProtection="0"/>
    <xf numFmtId="0" fontId="18" fillId="28" borderId="12" applyNumberFormat="0" applyAlignment="0" applyProtection="0"/>
    <xf numFmtId="0" fontId="18" fillId="28" borderId="12" applyNumberFormat="0" applyAlignment="0" applyProtection="0"/>
    <xf numFmtId="0" fontId="18" fillId="28" borderId="12" applyNumberFormat="0" applyAlignment="0" applyProtection="0"/>
    <xf numFmtId="0" fontId="27" fillId="0" borderId="1">
      <alignment horizontal="center" wrapText="1"/>
    </xf>
    <xf numFmtId="0" fontId="2" fillId="0" borderId="0">
      <alignment vertical="top"/>
    </xf>
    <xf numFmtId="0" fontId="2" fillId="0" borderId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26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26" fillId="0" borderId="0"/>
    <xf numFmtId="0" fontId="5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56" fillId="0" borderId="0"/>
    <xf numFmtId="0" fontId="2" fillId="0" borderId="0"/>
    <xf numFmtId="0" fontId="60" fillId="0" borderId="0"/>
    <xf numFmtId="0" fontId="9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48" fillId="0" borderId="0"/>
    <xf numFmtId="0" fontId="26" fillId="0" borderId="0"/>
    <xf numFmtId="0" fontId="26" fillId="0" borderId="0"/>
    <xf numFmtId="0" fontId="26" fillId="0" borderId="0"/>
    <xf numFmtId="0" fontId="55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3" fillId="0" borderId="0"/>
    <xf numFmtId="0" fontId="55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55" fillId="0" borderId="0"/>
    <xf numFmtId="0" fontId="55" fillId="0" borderId="0"/>
    <xf numFmtId="0" fontId="3" fillId="0" borderId="0"/>
    <xf numFmtId="0" fontId="55" fillId="0" borderId="0"/>
    <xf numFmtId="0" fontId="49" fillId="0" borderId="0"/>
    <xf numFmtId="0" fontId="26" fillId="0" borderId="0"/>
    <xf numFmtId="0" fontId="55" fillId="0" borderId="0"/>
    <xf numFmtId="0" fontId="55" fillId="0" borderId="0"/>
    <xf numFmtId="0" fontId="26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55" fillId="0" borderId="0"/>
    <xf numFmtId="0" fontId="55" fillId="0" borderId="0"/>
    <xf numFmtId="0" fontId="26" fillId="0" borderId="0"/>
    <xf numFmtId="0" fontId="54" fillId="0" borderId="0"/>
    <xf numFmtId="0" fontId="26" fillId="0" borderId="0"/>
    <xf numFmtId="0" fontId="26" fillId="0" borderId="0"/>
    <xf numFmtId="0" fontId="57" fillId="0" borderId="0"/>
    <xf numFmtId="0" fontId="2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0" fillId="0" borderId="0"/>
    <xf numFmtId="0" fontId="57" fillId="0" borderId="0"/>
    <xf numFmtId="0" fontId="2" fillId="0" borderId="0"/>
    <xf numFmtId="0" fontId="3" fillId="0" borderId="0"/>
    <xf numFmtId="0" fontId="2" fillId="0" borderId="0"/>
    <xf numFmtId="0" fontId="57" fillId="0" borderId="0"/>
    <xf numFmtId="0" fontId="2" fillId="0" borderId="0"/>
    <xf numFmtId="0" fontId="50" fillId="0" borderId="0"/>
    <xf numFmtId="0" fontId="9" fillId="0" borderId="0"/>
    <xf numFmtId="0" fontId="26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8" fillId="0" borderId="0"/>
    <xf numFmtId="0" fontId="9" fillId="0" borderId="0"/>
    <xf numFmtId="0" fontId="27" fillId="0" borderId="0"/>
    <xf numFmtId="0" fontId="2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6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9" fillId="0" borderId="0"/>
    <xf numFmtId="0" fontId="9" fillId="0" borderId="0"/>
    <xf numFmtId="0" fontId="3" fillId="0" borderId="0"/>
    <xf numFmtId="0" fontId="26" fillId="0" borderId="0"/>
    <xf numFmtId="0" fontId="55" fillId="0" borderId="0"/>
    <xf numFmtId="0" fontId="55" fillId="0" borderId="0"/>
    <xf numFmtId="0" fontId="55" fillId="0" borderId="0"/>
    <xf numFmtId="0" fontId="26" fillId="0" borderId="0"/>
    <xf numFmtId="0" fontId="9" fillId="0" borderId="0"/>
    <xf numFmtId="0" fontId="9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26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27" fillId="0" borderId="0"/>
    <xf numFmtId="0" fontId="27" fillId="0" borderId="1">
      <alignment horizontal="center" wrapText="1"/>
    </xf>
    <xf numFmtId="0" fontId="3" fillId="0" borderId="1" applyBorder="0" applyAlignment="0">
      <alignment horizontal="center" wrapText="1"/>
    </xf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6" fillId="7" borderId="13" applyNumberFormat="0" applyFont="0" applyAlignment="0" applyProtection="0"/>
    <xf numFmtId="0" fontId="9" fillId="7" borderId="13" applyNumberFormat="0" applyFont="0" applyAlignment="0" applyProtection="0"/>
    <xf numFmtId="0" fontId="26" fillId="7" borderId="13" applyNumberFormat="0" applyFont="0" applyAlignment="0" applyProtection="0"/>
    <xf numFmtId="0" fontId="26" fillId="7" borderId="13" applyNumberFormat="0" applyFont="0" applyAlignment="0" applyProtection="0"/>
    <xf numFmtId="0" fontId="9" fillId="7" borderId="13" applyNumberFormat="0" applyFont="0" applyAlignment="0" applyProtection="0"/>
    <xf numFmtId="0" fontId="9" fillId="7" borderId="13" applyNumberFormat="0" applyFont="0" applyAlignment="0" applyProtection="0"/>
    <xf numFmtId="0" fontId="2" fillId="7" borderId="13" applyNumberFormat="0" applyFont="0" applyAlignment="0" applyProtection="0"/>
    <xf numFmtId="0" fontId="2" fillId="7" borderId="13" applyNumberFormat="0" applyFont="0" applyAlignment="0" applyProtection="0"/>
    <xf numFmtId="0" fontId="2" fillId="7" borderId="13" applyNumberFormat="0" applyFont="0" applyAlignment="0" applyProtection="0"/>
    <xf numFmtId="0" fontId="9" fillId="7" borderId="13" applyNumberFormat="0" applyFont="0" applyAlignment="0" applyProtection="0"/>
    <xf numFmtId="0" fontId="9" fillId="7" borderId="13" applyNumberFormat="0" applyFont="0" applyAlignment="0" applyProtection="0"/>
    <xf numFmtId="0" fontId="9" fillId="7" borderId="13" applyNumberFormat="0" applyFont="0" applyAlignment="0" applyProtection="0"/>
    <xf numFmtId="0" fontId="9" fillId="7" borderId="13" applyNumberFormat="0" applyFont="0" applyAlignment="0" applyProtection="0"/>
    <xf numFmtId="0" fontId="9" fillId="7" borderId="13" applyNumberFormat="0" applyFont="0" applyAlignment="0" applyProtection="0"/>
    <xf numFmtId="0" fontId="51" fillId="7" borderId="13" applyNumberFormat="0" applyFont="0" applyAlignment="0" applyProtection="0"/>
    <xf numFmtId="0" fontId="9" fillId="7" borderId="13" applyNumberFormat="0" applyFont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7" fillId="0" borderId="1">
      <alignment horizontal="center"/>
    </xf>
    <xf numFmtId="0" fontId="2" fillId="0" borderId="0"/>
    <xf numFmtId="0" fontId="27" fillId="0" borderId="1">
      <alignment horizontal="center" wrapText="1"/>
    </xf>
    <xf numFmtId="0" fontId="2" fillId="0" borderId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23" fillId="0" borderId="14" applyNumberFormat="0" applyFill="0" applyAlignment="0" applyProtection="0"/>
    <xf numFmtId="0" fontId="53" fillId="0" borderId="0"/>
    <xf numFmtId="169" fontId="32" fillId="0" borderId="0">
      <alignment vertical="top"/>
    </xf>
    <xf numFmtId="0" fontId="30" fillId="0" borderId="0"/>
    <xf numFmtId="0" fontId="30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7" fillId="0" borderId="0">
      <alignment horizontal="center"/>
    </xf>
    <xf numFmtId="164" fontId="2" fillId="0" borderId="0" applyFont="0" applyFill="0" applyBorder="0" applyAlignment="0" applyProtection="0"/>
    <xf numFmtId="40" fontId="34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26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27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166" fontId="5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6" fontId="26" fillId="0" borderId="0" applyFont="0" applyFill="0" applyBorder="0" applyAlignment="0" applyProtection="0"/>
    <xf numFmtId="4" fontId="46" fillId="29" borderId="0" applyBorder="0">
      <alignment horizontal="right"/>
    </xf>
    <xf numFmtId="0" fontId="27" fillId="0" borderId="0">
      <alignment horizontal="left" vertical="top"/>
    </xf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2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" fontId="3" fillId="0" borderId="1" xfId="0" applyNumberFormat="1" applyFont="1" applyBorder="1" applyAlignment="1">
      <alignment horizontal="right" vertical="top"/>
    </xf>
    <xf numFmtId="4" fontId="0" fillId="0" borderId="16" xfId="0" applyNumberFormat="1" applyBorder="1" applyAlignment="1">
      <alignment vertical="top" wrapText="1"/>
    </xf>
    <xf numFmtId="4" fontId="0" fillId="0" borderId="17" xfId="0" applyNumberForma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4" fontId="0" fillId="0" borderId="1" xfId="0" applyNumberFormat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top"/>
    </xf>
    <xf numFmtId="4" fontId="7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0" fontId="61" fillId="31" borderId="0" xfId="0" applyFont="1" applyFill="1"/>
    <xf numFmtId="4" fontId="61" fillId="31" borderId="0" xfId="0" applyNumberFormat="1" applyFont="1" applyFill="1"/>
    <xf numFmtId="2" fontId="61" fillId="31" borderId="0" xfId="0" applyNumberFormat="1" applyFont="1" applyFill="1"/>
    <xf numFmtId="4" fontId="61" fillId="31" borderId="0" xfId="0" applyNumberFormat="1" applyFont="1" applyFill="1" applyBorder="1" applyAlignment="1">
      <alignment horizontal="right" vertical="top" wrapText="1"/>
    </xf>
    <xf numFmtId="0" fontId="28" fillId="0" borderId="0" xfId="456" applyFont="1" applyBorder="1" applyAlignment="1">
      <alignment wrapText="1"/>
    </xf>
    <xf numFmtId="49" fontId="4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" fillId="0" borderId="0" xfId="971" applyAlignment="1">
      <alignment wrapText="1"/>
    </xf>
    <xf numFmtId="0" fontId="64" fillId="0" borderId="0" xfId="971" applyFont="1" applyAlignment="1">
      <alignment wrapText="1"/>
    </xf>
    <xf numFmtId="0" fontId="63" fillId="0" borderId="0" xfId="971" applyFont="1" applyAlignment="1">
      <alignment wrapText="1"/>
    </xf>
    <xf numFmtId="0" fontId="26" fillId="31" borderId="0" xfId="971" applyFont="1" applyFill="1" applyBorder="1" applyAlignment="1">
      <alignment horizontal="center" vertical="center" wrapText="1"/>
    </xf>
    <xf numFmtId="0" fontId="0" fillId="31" borderId="0" xfId="971" applyFont="1" applyFill="1" applyBorder="1" applyAlignment="1">
      <alignment horizontal="center" vertical="center" wrapText="1"/>
    </xf>
    <xf numFmtId="0" fontId="0" fillId="31" borderId="26" xfId="971" applyFont="1" applyFill="1" applyBorder="1" applyAlignment="1">
      <alignment horizontal="center" vertical="center" wrapText="1"/>
    </xf>
    <xf numFmtId="0" fontId="0" fillId="33" borderId="26" xfId="971" applyFont="1" applyFill="1" applyBorder="1" applyAlignment="1">
      <alignment horizontal="center" vertical="center" wrapText="1"/>
    </xf>
    <xf numFmtId="0" fontId="26" fillId="31" borderId="1" xfId="971" applyFont="1" applyFill="1" applyBorder="1" applyAlignment="1">
      <alignment horizontal="center" vertical="center" wrapText="1"/>
    </xf>
    <xf numFmtId="0" fontId="26" fillId="33" borderId="1" xfId="971" applyFont="1" applyFill="1" applyBorder="1" applyAlignment="1">
      <alignment horizontal="center" vertical="center" wrapText="1"/>
    </xf>
    <xf numFmtId="0" fontId="26" fillId="31" borderId="31" xfId="971" applyFont="1" applyFill="1" applyBorder="1" applyAlignment="1">
      <alignment horizontal="center" vertical="center" wrapText="1"/>
    </xf>
    <xf numFmtId="0" fontId="1" fillId="0" borderId="0" xfId="971" applyFont="1" applyAlignment="1">
      <alignment horizontal="center" wrapText="1"/>
    </xf>
    <xf numFmtId="0" fontId="67" fillId="31" borderId="32" xfId="971" applyFont="1" applyFill="1" applyBorder="1" applyAlignment="1">
      <alignment horizontal="center" vertical="center" wrapText="1"/>
    </xf>
    <xf numFmtId="0" fontId="67" fillId="31" borderId="33" xfId="971" applyFont="1" applyFill="1" applyBorder="1" applyAlignment="1">
      <alignment horizontal="center" vertical="center" wrapText="1"/>
    </xf>
    <xf numFmtId="0" fontId="67" fillId="33" borderId="33" xfId="971" applyFont="1" applyFill="1" applyBorder="1" applyAlignment="1">
      <alignment horizontal="center" vertical="center" wrapText="1"/>
    </xf>
    <xf numFmtId="0" fontId="67" fillId="31" borderId="34" xfId="971" applyFont="1" applyFill="1" applyBorder="1" applyAlignment="1">
      <alignment horizontal="center" vertical="center" wrapText="1"/>
    </xf>
    <xf numFmtId="0" fontId="68" fillId="0" borderId="0" xfId="971" applyFont="1" applyAlignment="1">
      <alignment wrapText="1"/>
    </xf>
    <xf numFmtId="0" fontId="0" fillId="31" borderId="1" xfId="971" applyFont="1" applyFill="1" applyBorder="1" applyAlignment="1">
      <alignment horizontal="left" vertical="center" wrapText="1"/>
    </xf>
    <xf numFmtId="166" fontId="26" fillId="31" borderId="1" xfId="973" applyFont="1" applyFill="1" applyBorder="1" applyAlignment="1">
      <alignment horizontal="center" vertical="center" wrapText="1"/>
    </xf>
    <xf numFmtId="166" fontId="26" fillId="33" borderId="1" xfId="973" applyFont="1" applyFill="1" applyBorder="1" applyAlignment="1">
      <alignment horizontal="center" vertical="center" wrapText="1"/>
    </xf>
    <xf numFmtId="4" fontId="26" fillId="31" borderId="1" xfId="971" applyNumberFormat="1" applyFont="1" applyFill="1" applyBorder="1" applyAlignment="1">
      <alignment horizontal="center" vertical="center" wrapText="1"/>
    </xf>
    <xf numFmtId="166" fontId="0" fillId="31" borderId="1" xfId="973" applyFont="1" applyFill="1" applyBorder="1" applyAlignment="1">
      <alignment horizontal="center" vertical="center" wrapText="1"/>
    </xf>
    <xf numFmtId="4" fontId="69" fillId="0" borderId="0" xfId="971" applyNumberFormat="1" applyFont="1" applyAlignment="1">
      <alignment vertical="center" wrapText="1"/>
    </xf>
    <xf numFmtId="175" fontId="26" fillId="33" borderId="1" xfId="973" applyNumberFormat="1" applyFont="1" applyFill="1" applyBorder="1" applyAlignment="1">
      <alignment horizontal="center" vertical="center" wrapText="1"/>
    </xf>
    <xf numFmtId="4" fontId="0" fillId="31" borderId="1" xfId="973" applyNumberFormat="1" applyFont="1" applyFill="1" applyBorder="1" applyAlignment="1">
      <alignment horizontal="center" vertical="center" wrapText="1"/>
    </xf>
    <xf numFmtId="0" fontId="1" fillId="0" borderId="22" xfId="971" applyBorder="1" applyAlignment="1">
      <alignment horizontal="right" vertical="top" wrapText="1"/>
    </xf>
    <xf numFmtId="0" fontId="26" fillId="0" borderId="0" xfId="974" applyFont="1" applyFill="1"/>
    <xf numFmtId="3" fontId="26" fillId="0" borderId="0" xfId="974" applyNumberFormat="1" applyFont="1" applyFill="1" applyAlignment="1">
      <alignment horizontal="center"/>
    </xf>
    <xf numFmtId="0" fontId="26" fillId="0" borderId="0" xfId="974" applyFont="1" applyFill="1" applyAlignment="1">
      <alignment horizontal="center"/>
    </xf>
    <xf numFmtId="0" fontId="26" fillId="0" borderId="0" xfId="974" applyFont="1" applyFill="1" applyAlignment="1">
      <alignment horizontal="center" wrapText="1"/>
    </xf>
    <xf numFmtId="0" fontId="26" fillId="0" borderId="0" xfId="974" applyFont="1" applyFill="1" applyAlignment="1">
      <alignment wrapText="1"/>
    </xf>
    <xf numFmtId="49" fontId="26" fillId="0" borderId="0" xfId="974" applyNumberFormat="1" applyFont="1" applyFill="1" applyAlignment="1">
      <alignment horizontal="center"/>
    </xf>
    <xf numFmtId="0" fontId="26" fillId="0" borderId="0" xfId="974" applyFont="1"/>
    <xf numFmtId="0" fontId="26" fillId="0" borderId="0" xfId="974" applyFont="1" applyFill="1" applyBorder="1"/>
    <xf numFmtId="3" fontId="26" fillId="0" borderId="0" xfId="974" applyNumberFormat="1" applyFont="1" applyFill="1" applyBorder="1" applyAlignment="1">
      <alignment horizontal="center"/>
    </xf>
    <xf numFmtId="0" fontId="26" fillId="0" borderId="0" xfId="974" applyFont="1" applyFill="1" applyBorder="1" applyAlignment="1">
      <alignment horizontal="center"/>
    </xf>
    <xf numFmtId="0" fontId="72" fillId="0" borderId="0" xfId="974" applyFont="1" applyFill="1" applyBorder="1" applyAlignment="1">
      <alignment horizontal="center" vertical="center" wrapText="1"/>
    </xf>
    <xf numFmtId="0" fontId="26" fillId="0" borderId="0" xfId="974" applyFont="1" applyFill="1" applyBorder="1" applyAlignment="1">
      <alignment horizontal="center" wrapText="1"/>
    </xf>
    <xf numFmtId="0" fontId="65" fillId="0" borderId="0" xfId="974" applyFont="1" applyFill="1" applyBorder="1" applyAlignment="1">
      <alignment horizontal="center" vertical="center" wrapText="1"/>
    </xf>
    <xf numFmtId="0" fontId="65" fillId="0" borderId="0" xfId="974" applyFont="1" applyFill="1" applyBorder="1" applyAlignment="1">
      <alignment vertical="center" wrapText="1"/>
    </xf>
    <xf numFmtId="49" fontId="26" fillId="0" borderId="0" xfId="974" applyNumberFormat="1" applyFont="1" applyFill="1" applyBorder="1" applyAlignment="1">
      <alignment horizontal="center"/>
    </xf>
    <xf numFmtId="0" fontId="26" fillId="0" borderId="0" xfId="974" applyFont="1" applyFill="1" applyAlignment="1">
      <alignment vertical="center"/>
    </xf>
    <xf numFmtId="3" fontId="65" fillId="31" borderId="1" xfId="974" applyNumberFormat="1" applyFont="1" applyFill="1" applyBorder="1" applyAlignment="1">
      <alignment horizontal="center" vertical="center" wrapText="1"/>
    </xf>
    <xf numFmtId="0" fontId="26" fillId="31" borderId="1" xfId="974" applyFont="1" applyFill="1" applyBorder="1" applyAlignment="1">
      <alignment horizontal="center" vertical="center" wrapText="1"/>
    </xf>
    <xf numFmtId="0" fontId="65" fillId="31" borderId="1" xfId="974" applyFont="1" applyFill="1" applyBorder="1" applyAlignment="1">
      <alignment vertical="center" wrapText="1"/>
    </xf>
    <xf numFmtId="49" fontId="26" fillId="31" borderId="1" xfId="974" applyNumberFormat="1" applyFont="1" applyFill="1" applyBorder="1" applyAlignment="1">
      <alignment horizontal="center" vertical="center"/>
    </xf>
    <xf numFmtId="3" fontId="26" fillId="31" borderId="1" xfId="974" applyNumberFormat="1" applyFont="1" applyFill="1" applyBorder="1" applyAlignment="1">
      <alignment horizontal="center" vertical="center"/>
    </xf>
    <xf numFmtId="164" fontId="26" fillId="31" borderId="1" xfId="974" applyNumberFormat="1" applyFont="1" applyFill="1" applyBorder="1" applyAlignment="1">
      <alignment horizontal="center" vertical="center" wrapText="1"/>
    </xf>
    <xf numFmtId="0" fontId="0" fillId="31" borderId="1" xfId="974" applyFont="1" applyFill="1" applyBorder="1" applyAlignment="1">
      <alignment horizontal="center" vertical="center" wrapText="1"/>
    </xf>
    <xf numFmtId="0" fontId="0" fillId="31" borderId="1" xfId="974" applyFont="1" applyFill="1" applyBorder="1" applyAlignment="1">
      <alignment horizontal="left" vertical="center" wrapText="1"/>
    </xf>
    <xf numFmtId="0" fontId="26" fillId="31" borderId="1" xfId="974" applyFont="1" applyFill="1" applyBorder="1" applyAlignment="1">
      <alignment vertical="center" wrapText="1"/>
    </xf>
    <xf numFmtId="0" fontId="26" fillId="0" borderId="0" xfId="974" applyFont="1" applyFill="1" applyAlignment="1">
      <alignment horizontal="center" vertical="center" wrapText="1"/>
    </xf>
    <xf numFmtId="164" fontId="0" fillId="31" borderId="1" xfId="974" applyNumberFormat="1" applyFont="1" applyFill="1" applyBorder="1" applyAlignment="1">
      <alignment horizontal="center" vertical="center" wrapText="1"/>
    </xf>
    <xf numFmtId="0" fontId="26" fillId="31" borderId="1" xfId="976" applyFont="1" applyFill="1" applyBorder="1" applyAlignment="1">
      <alignment horizontal="center" vertical="center"/>
    </xf>
    <xf numFmtId="0" fontId="0" fillId="31" borderId="1" xfId="976" applyFont="1" applyFill="1" applyBorder="1" applyAlignment="1">
      <alignment horizontal="center" vertical="center" wrapText="1"/>
    </xf>
    <xf numFmtId="49" fontId="26" fillId="31" borderId="1" xfId="974" applyNumberFormat="1" applyFont="1" applyFill="1" applyBorder="1" applyAlignment="1">
      <alignment horizontal="center" vertical="center" wrapText="1"/>
    </xf>
    <xf numFmtId="0" fontId="26" fillId="31" borderId="1" xfId="976" applyFont="1" applyFill="1" applyBorder="1" applyAlignment="1">
      <alignment horizontal="center" vertical="center" wrapText="1"/>
    </xf>
    <xf numFmtId="0" fontId="26" fillId="31" borderId="1" xfId="974" applyFont="1" applyFill="1" applyBorder="1" applyAlignment="1">
      <alignment horizontal="left" vertical="center" wrapText="1"/>
    </xf>
    <xf numFmtId="3" fontId="26" fillId="31" borderId="1" xfId="974" applyNumberFormat="1" applyFont="1" applyFill="1" applyBorder="1" applyAlignment="1">
      <alignment horizontal="center" vertical="center" wrapText="1"/>
    </xf>
    <xf numFmtId="49" fontId="26" fillId="31" borderId="20" xfId="974" applyNumberFormat="1" applyFont="1" applyFill="1" applyBorder="1" applyAlignment="1">
      <alignment horizontal="center" vertical="center" wrapText="1"/>
    </xf>
    <xf numFmtId="0" fontId="65" fillId="0" borderId="0" xfId="974" applyFont="1" applyFill="1" applyAlignment="1">
      <alignment horizontal="center" vertical="center" wrapText="1"/>
    </xf>
    <xf numFmtId="0" fontId="26" fillId="0" borderId="0" xfId="560" applyFont="1" applyFill="1"/>
    <xf numFmtId="0" fontId="26" fillId="0" borderId="1" xfId="560" applyFont="1" applyFill="1" applyBorder="1" applyAlignment="1">
      <alignment horizontal="center" vertical="center" wrapText="1"/>
    </xf>
    <xf numFmtId="3" fontId="26" fillId="0" borderId="1" xfId="560" applyNumberFormat="1" applyFont="1" applyFill="1" applyBorder="1" applyAlignment="1">
      <alignment horizontal="center" vertical="center" wrapText="1"/>
    </xf>
    <xf numFmtId="0" fontId="65" fillId="0" borderId="0" xfId="560" applyFont="1" applyFill="1" applyAlignment="1">
      <alignment horizontal="center" vertical="center" wrapText="1"/>
    </xf>
    <xf numFmtId="49" fontId="26" fillId="0" borderId="20" xfId="560" applyNumberFormat="1" applyFont="1" applyFill="1" applyBorder="1" applyAlignment="1">
      <alignment horizontal="center" vertical="center" wrapText="1"/>
    </xf>
    <xf numFmtId="0" fontId="26" fillId="0" borderId="0" xfId="560" applyFont="1" applyFill="1" applyAlignment="1">
      <alignment horizontal="center" vertical="center" wrapText="1"/>
    </xf>
    <xf numFmtId="49" fontId="26" fillId="0" borderId="1" xfId="560" applyNumberFormat="1" applyFont="1" applyFill="1" applyBorder="1" applyAlignment="1">
      <alignment horizontal="center" vertical="center" wrapText="1"/>
    </xf>
    <xf numFmtId="0" fontId="26" fillId="0" borderId="1" xfId="560" applyFont="1" applyFill="1" applyBorder="1" applyAlignment="1">
      <alignment vertical="center" wrapText="1"/>
    </xf>
    <xf numFmtId="0" fontId="26" fillId="0" borderId="0" xfId="560" applyFont="1" applyFill="1" applyAlignment="1">
      <alignment vertical="center"/>
    </xf>
    <xf numFmtId="0" fontId="0" fillId="0" borderId="1" xfId="560" applyFont="1" applyFill="1" applyBorder="1" applyAlignment="1">
      <alignment vertical="center" wrapText="1"/>
    </xf>
    <xf numFmtId="0" fontId="0" fillId="0" borderId="1" xfId="560" applyFont="1" applyFill="1" applyBorder="1" applyAlignment="1">
      <alignment horizontal="center" vertical="center" wrapText="1"/>
    </xf>
    <xf numFmtId="164" fontId="0" fillId="0" borderId="1" xfId="560" applyNumberFormat="1" applyFont="1" applyFill="1" applyBorder="1" applyAlignment="1">
      <alignment horizontal="center" vertical="center" wrapText="1"/>
    </xf>
    <xf numFmtId="0" fontId="26" fillId="0" borderId="1" xfId="560" applyFont="1" applyFill="1" applyBorder="1" applyAlignment="1">
      <alignment horizontal="center" vertical="center"/>
    </xf>
    <xf numFmtId="3" fontId="65" fillId="0" borderId="1" xfId="560" applyNumberFormat="1" applyFont="1" applyFill="1" applyBorder="1" applyAlignment="1">
      <alignment horizontal="center" vertical="center" wrapText="1"/>
    </xf>
    <xf numFmtId="49" fontId="26" fillId="0" borderId="1" xfId="560" applyNumberFormat="1" applyFont="1" applyFill="1" applyBorder="1" applyAlignment="1">
      <alignment horizontal="center" vertical="center"/>
    </xf>
    <xf numFmtId="0" fontId="26" fillId="0" borderId="1" xfId="560" applyFont="1" applyBorder="1" applyAlignment="1">
      <alignment vertical="center" wrapText="1"/>
    </xf>
    <xf numFmtId="0" fontId="26" fillId="0" borderId="1" xfId="560" applyFont="1" applyBorder="1" applyAlignment="1">
      <alignment horizontal="center" vertical="center" wrapText="1"/>
    </xf>
    <xf numFmtId="3" fontId="65" fillId="0" borderId="1" xfId="560" applyNumberFormat="1" applyFont="1" applyFill="1" applyBorder="1" applyAlignment="1">
      <alignment horizontal="center" vertical="center"/>
    </xf>
    <xf numFmtId="49" fontId="26" fillId="0" borderId="0" xfId="560" applyNumberFormat="1" applyFont="1" applyFill="1" applyBorder="1" applyAlignment="1">
      <alignment horizontal="center"/>
    </xf>
    <xf numFmtId="0" fontId="65" fillId="0" borderId="0" xfId="560" applyFont="1" applyFill="1" applyBorder="1" applyAlignment="1">
      <alignment vertical="center" wrapText="1"/>
    </xf>
    <xf numFmtId="0" fontId="65" fillId="0" borderId="0" xfId="560" applyFont="1" applyFill="1" applyBorder="1" applyAlignment="1">
      <alignment horizontal="center" vertical="center" wrapText="1"/>
    </xf>
    <xf numFmtId="0" fontId="26" fillId="0" borderId="0" xfId="560" applyFont="1" applyFill="1" applyBorder="1" applyAlignment="1">
      <alignment horizontal="center" wrapText="1"/>
    </xf>
    <xf numFmtId="0" fontId="26" fillId="0" borderId="0" xfId="560" applyFont="1" applyFill="1" applyBorder="1" applyAlignment="1">
      <alignment horizontal="center"/>
    </xf>
    <xf numFmtId="3" fontId="26" fillId="0" borderId="0" xfId="560" applyNumberFormat="1" applyFont="1" applyFill="1" applyBorder="1" applyAlignment="1">
      <alignment horizontal="center"/>
    </xf>
    <xf numFmtId="0" fontId="72" fillId="0" borderId="0" xfId="560" applyFont="1" applyFill="1" applyBorder="1" applyAlignment="1">
      <alignment horizontal="center" vertical="center" wrapText="1"/>
    </xf>
    <xf numFmtId="0" fontId="26" fillId="0" borderId="0" xfId="560" applyFont="1" applyFill="1" applyBorder="1"/>
    <xf numFmtId="0" fontId="26" fillId="0" borderId="0" xfId="560"/>
    <xf numFmtId="0" fontId="26" fillId="0" borderId="0" xfId="560" applyFont="1" applyFill="1" applyAlignment="1">
      <alignment horizontal="center"/>
    </xf>
    <xf numFmtId="3" fontId="26" fillId="0" borderId="0" xfId="560" applyNumberFormat="1" applyFont="1" applyFill="1" applyAlignment="1">
      <alignment horizontal="center"/>
    </xf>
    <xf numFmtId="49" fontId="26" fillId="0" borderId="0" xfId="560" applyNumberFormat="1" applyFont="1" applyFill="1" applyAlignment="1">
      <alignment horizontal="center"/>
    </xf>
    <xf numFmtId="0" fontId="26" fillId="0" borderId="0" xfId="560" applyFont="1" applyFill="1" applyAlignment="1">
      <alignment horizontal="center" wrapText="1"/>
    </xf>
    <xf numFmtId="0" fontId="26" fillId="0" borderId="0" xfId="560" applyFont="1" applyFill="1" applyAlignment="1">
      <alignment wrapText="1"/>
    </xf>
    <xf numFmtId="4" fontId="3" fillId="0" borderId="0" xfId="0" applyNumberFormat="1" applyFont="1"/>
    <xf numFmtId="4" fontId="74" fillId="0" borderId="0" xfId="0" applyNumberFormat="1" applyFont="1"/>
    <xf numFmtId="0" fontId="74" fillId="0" borderId="0" xfId="0" applyFont="1"/>
    <xf numFmtId="0" fontId="27" fillId="0" borderId="0" xfId="0" applyFont="1" applyAlignment="1">
      <alignment horizontal="center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right" vertical="top"/>
    </xf>
    <xf numFmtId="0" fontId="26" fillId="0" borderId="0" xfId="0" applyFont="1" applyAlignment="1">
      <alignment horizontal="center" vertical="top"/>
    </xf>
    <xf numFmtId="49" fontId="26" fillId="0" borderId="0" xfId="0" applyNumberFormat="1" applyFont="1" applyAlignment="1">
      <alignment horizontal="left" vertical="top"/>
    </xf>
    <xf numFmtId="0" fontId="26" fillId="0" borderId="0" xfId="0" applyFont="1" applyAlignment="1">
      <alignment horizontal="right" vertical="top"/>
    </xf>
    <xf numFmtId="0" fontId="26" fillId="0" borderId="0" xfId="0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73" fillId="0" borderId="0" xfId="0" applyFont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26" fillId="0" borderId="15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vertical="top" wrapText="1"/>
    </xf>
    <xf numFmtId="0" fontId="26" fillId="0" borderId="17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left" vertical="top" wrapText="1"/>
    </xf>
    <xf numFmtId="4" fontId="26" fillId="0" borderId="1" xfId="0" applyNumberFormat="1" applyFont="1" applyBorder="1" applyAlignment="1">
      <alignment horizontal="right" vertical="top"/>
    </xf>
    <xf numFmtId="4" fontId="26" fillId="31" borderId="1" xfId="0" applyNumberFormat="1" applyFont="1" applyFill="1" applyBorder="1" applyAlignment="1">
      <alignment horizontal="right" vertical="top" wrapText="1"/>
    </xf>
    <xf numFmtId="4" fontId="26" fillId="0" borderId="1" xfId="0" applyNumberFormat="1" applyFont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top"/>
    </xf>
    <xf numFmtId="4" fontId="26" fillId="0" borderId="16" xfId="0" applyNumberFormat="1" applyFont="1" applyBorder="1" applyAlignment="1">
      <alignment vertical="top" wrapText="1"/>
    </xf>
    <xf numFmtId="4" fontId="26" fillId="0" borderId="17" xfId="0" applyNumberFormat="1" applyFont="1" applyBorder="1" applyAlignment="1">
      <alignment vertical="top" wrapText="1"/>
    </xf>
    <xf numFmtId="4" fontId="26" fillId="31" borderId="1" xfId="0" applyNumberFormat="1" applyFont="1" applyFill="1" applyBorder="1" applyAlignment="1">
      <alignment horizontal="right" vertical="top"/>
    </xf>
    <xf numFmtId="49" fontId="26" fillId="0" borderId="1" xfId="0" applyNumberFormat="1" applyFont="1" applyBorder="1" applyAlignment="1">
      <alignment horizontal="left" vertical="top"/>
    </xf>
    <xf numFmtId="49" fontId="65" fillId="0" borderId="1" xfId="0" applyNumberFormat="1" applyFont="1" applyBorder="1" applyAlignment="1">
      <alignment horizontal="right" vertical="top" wrapText="1"/>
    </xf>
    <xf numFmtId="0" fontId="65" fillId="0" borderId="1" xfId="0" applyFont="1" applyBorder="1" applyAlignment="1">
      <alignment vertical="top" wrapText="1"/>
    </xf>
    <xf numFmtId="4" fontId="65" fillId="0" borderId="1" xfId="0" applyNumberFormat="1" applyFont="1" applyBorder="1" applyAlignment="1">
      <alignment horizontal="right" vertical="top" wrapText="1"/>
    </xf>
    <xf numFmtId="0" fontId="26" fillId="0" borderId="1" xfId="456" applyFont="1" applyBorder="1" applyAlignment="1">
      <alignment vertical="top" wrapText="1"/>
    </xf>
    <xf numFmtId="0" fontId="65" fillId="0" borderId="1" xfId="0" applyFont="1" applyBorder="1" applyAlignment="1">
      <alignment horizontal="right" vertical="top" wrapText="1"/>
    </xf>
    <xf numFmtId="0" fontId="26" fillId="0" borderId="1" xfId="0" applyFont="1" applyBorder="1" applyAlignment="1">
      <alignment horizontal="left" vertical="center" wrapText="1"/>
    </xf>
    <xf numFmtId="4" fontId="26" fillId="0" borderId="1" xfId="0" applyNumberFormat="1" applyFont="1" applyFill="1" applyBorder="1" applyAlignment="1">
      <alignment horizontal="right" vertical="top"/>
    </xf>
    <xf numFmtId="0" fontId="65" fillId="0" borderId="1" xfId="0" applyFont="1" applyBorder="1" applyAlignment="1">
      <alignment horizontal="center" vertical="top"/>
    </xf>
    <xf numFmtId="49" fontId="65" fillId="0" borderId="1" xfId="0" applyNumberFormat="1" applyFont="1" applyBorder="1" applyAlignment="1">
      <alignment horizontal="left" vertical="top"/>
    </xf>
    <xf numFmtId="4" fontId="65" fillId="0" borderId="1" xfId="0" applyNumberFormat="1" applyFont="1" applyBorder="1" applyAlignment="1">
      <alignment horizontal="right" vertical="top"/>
    </xf>
    <xf numFmtId="4" fontId="65" fillId="32" borderId="1" xfId="456" applyNumberFormat="1" applyFont="1" applyFill="1" applyBorder="1" applyAlignment="1">
      <alignment wrapText="1"/>
    </xf>
    <xf numFmtId="4" fontId="26" fillId="0" borderId="1" xfId="456" applyNumberFormat="1" applyFont="1" applyBorder="1" applyAlignment="1">
      <alignment wrapText="1"/>
    </xf>
    <xf numFmtId="4" fontId="26" fillId="0" borderId="15" xfId="456" applyNumberFormat="1" applyFont="1" applyBorder="1" applyAlignment="1">
      <alignment wrapText="1"/>
    </xf>
    <xf numFmtId="0" fontId="26" fillId="0" borderId="1" xfId="0" applyFont="1" applyBorder="1" applyAlignment="1">
      <alignment vertical="top"/>
    </xf>
    <xf numFmtId="49" fontId="26" fillId="0" borderId="1" xfId="0" applyNumberFormat="1" applyFont="1" applyFill="1" applyBorder="1" applyAlignment="1">
      <alignment vertical="top" wrapText="1"/>
    </xf>
    <xf numFmtId="4" fontId="26" fillId="0" borderId="1" xfId="0" applyNumberFormat="1" applyFont="1" applyFill="1" applyBorder="1" applyAlignment="1">
      <alignment horizontal="right" vertical="top" wrapText="1"/>
    </xf>
    <xf numFmtId="4" fontId="65" fillId="0" borderId="1" xfId="0" applyNumberFormat="1" applyFont="1" applyFill="1" applyBorder="1" applyAlignment="1">
      <alignment horizontal="right" vertical="top" wrapText="1"/>
    </xf>
    <xf numFmtId="0" fontId="26" fillId="0" borderId="0" xfId="0" applyFon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176" fontId="3" fillId="0" borderId="0" xfId="0" applyNumberFormat="1" applyFont="1"/>
    <xf numFmtId="176" fontId="26" fillId="0" borderId="0" xfId="0" applyNumberFormat="1" applyFont="1" applyAlignment="1">
      <alignment horizontal="right" vertical="top"/>
    </xf>
    <xf numFmtId="2" fontId="3" fillId="0" borderId="0" xfId="0" applyNumberFormat="1" applyFont="1" applyAlignment="1">
      <alignment horizontal="right"/>
    </xf>
    <xf numFmtId="177" fontId="75" fillId="35" borderId="1" xfId="947" applyNumberFormat="1" applyFont="1" applyFill="1" applyBorder="1" applyAlignment="1">
      <alignment horizontal="right" vertical="center"/>
    </xf>
    <xf numFmtId="177" fontId="28" fillId="34" borderId="1" xfId="456" applyNumberFormat="1" applyFont="1" applyFill="1" applyBorder="1" applyAlignment="1">
      <alignment wrapText="1"/>
    </xf>
    <xf numFmtId="177" fontId="76" fillId="36" borderId="1" xfId="947" applyNumberFormat="1" applyFont="1" applyFill="1" applyBorder="1" applyAlignment="1">
      <alignment horizontal="right" vertical="center"/>
    </xf>
    <xf numFmtId="176" fontId="7" fillId="0" borderId="17" xfId="456" applyNumberFormat="1" applyFont="1" applyFill="1" applyBorder="1" applyAlignment="1">
      <alignment horizontal="left" vertical="top"/>
    </xf>
    <xf numFmtId="176" fontId="7" fillId="0" borderId="17" xfId="456" applyNumberFormat="1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4" fontId="26" fillId="31" borderId="1" xfId="0" applyNumberFormat="1" applyFont="1" applyFill="1" applyBorder="1" applyAlignment="1">
      <alignment horizontal="right" vertical="center"/>
    </xf>
    <xf numFmtId="4" fontId="26" fillId="0" borderId="1" xfId="0" applyNumberFormat="1" applyFont="1" applyBorder="1" applyAlignment="1">
      <alignment horizontal="right" vertical="center"/>
    </xf>
    <xf numFmtId="49" fontId="26" fillId="0" borderId="1" xfId="0" applyNumberFormat="1" applyFont="1" applyBorder="1" applyAlignment="1">
      <alignment horizontal="left" vertical="center"/>
    </xf>
    <xf numFmtId="4" fontId="26" fillId="0" borderId="1" xfId="0" applyNumberFormat="1" applyFont="1" applyBorder="1" applyAlignment="1">
      <alignment horizontal="left" vertical="center" wrapText="1"/>
    </xf>
    <xf numFmtId="176" fontId="74" fillId="34" borderId="0" xfId="0" applyNumberFormat="1" applyFont="1" applyFill="1"/>
    <xf numFmtId="0" fontId="1" fillId="0" borderId="35" xfId="971" applyFont="1" applyBorder="1" applyAlignment="1">
      <alignment horizontal="center" wrapText="1"/>
    </xf>
    <xf numFmtId="0" fontId="1" fillId="0" borderId="0" xfId="971" applyFont="1" applyAlignment="1">
      <alignment horizontal="center" wrapText="1"/>
    </xf>
    <xf numFmtId="0" fontId="62" fillId="0" borderId="22" xfId="971" applyFont="1" applyBorder="1" applyAlignment="1">
      <alignment horizontal="left" vertical="top" wrapText="1"/>
    </xf>
    <xf numFmtId="0" fontId="62" fillId="31" borderId="0" xfId="971" applyFont="1" applyFill="1" applyAlignment="1">
      <alignment horizontal="center" wrapText="1"/>
    </xf>
    <xf numFmtId="0" fontId="62" fillId="0" borderId="0" xfId="971" applyFont="1" applyAlignment="1">
      <alignment horizontal="center" wrapText="1"/>
    </xf>
    <xf numFmtId="0" fontId="65" fillId="31" borderId="0" xfId="971" applyFont="1" applyFill="1" applyBorder="1" applyAlignment="1">
      <alignment horizontal="center" vertical="center" wrapText="1"/>
    </xf>
    <xf numFmtId="0" fontId="26" fillId="31" borderId="9" xfId="971" applyFont="1" applyFill="1" applyBorder="1" applyAlignment="1">
      <alignment horizontal="center" vertical="center" wrapText="1"/>
    </xf>
    <xf numFmtId="0" fontId="26" fillId="31" borderId="30" xfId="971" applyFont="1" applyFill="1" applyBorder="1" applyAlignment="1">
      <alignment horizontal="center" vertical="center" wrapText="1"/>
    </xf>
    <xf numFmtId="0" fontId="26" fillId="31" borderId="25" xfId="971" applyFont="1" applyFill="1" applyBorder="1" applyAlignment="1">
      <alignment horizontal="center" vertical="center" wrapText="1"/>
    </xf>
    <xf numFmtId="0" fontId="26" fillId="31" borderId="20" xfId="971" applyFont="1" applyFill="1" applyBorder="1" applyAlignment="1">
      <alignment horizontal="center" vertical="center" wrapText="1"/>
    </xf>
    <xf numFmtId="0" fontId="0" fillId="31" borderId="25" xfId="971" applyFont="1" applyFill="1" applyBorder="1" applyAlignment="1">
      <alignment horizontal="center" vertical="center" wrapText="1"/>
    </xf>
    <xf numFmtId="0" fontId="0" fillId="31" borderId="27" xfId="971" applyFont="1" applyFill="1" applyBorder="1" applyAlignment="1">
      <alignment horizontal="center" vertical="center" wrapText="1"/>
    </xf>
    <xf numFmtId="0" fontId="26" fillId="31" borderId="28" xfId="971" applyFont="1" applyFill="1" applyBorder="1" applyAlignment="1">
      <alignment horizontal="center" vertical="center" wrapText="1"/>
    </xf>
    <xf numFmtId="0" fontId="26" fillId="31" borderId="29" xfId="97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3" fillId="0" borderId="18" xfId="0" applyFont="1" applyBorder="1" applyAlignment="1">
      <alignment horizontal="center" vertical="center"/>
    </xf>
    <xf numFmtId="0" fontId="74" fillId="0" borderId="35" xfId="0" applyFont="1" applyBorder="1" applyAlignment="1">
      <alignment horizontal="center" wrapText="1"/>
    </xf>
    <xf numFmtId="0" fontId="74" fillId="0" borderId="0" xfId="0" applyFont="1" applyAlignment="1">
      <alignment horizont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49" fontId="4" fillId="0" borderId="21" xfId="0" applyNumberFormat="1" applyFont="1" applyBorder="1" applyAlignment="1">
      <alignment horizontal="left" vertical="top" wrapText="1"/>
    </xf>
    <xf numFmtId="49" fontId="4" fillId="0" borderId="22" xfId="0" applyNumberFormat="1" applyFont="1" applyBorder="1" applyAlignment="1">
      <alignment horizontal="left" vertical="top" wrapText="1"/>
    </xf>
    <xf numFmtId="49" fontId="4" fillId="0" borderId="23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24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center" vertical="top"/>
    </xf>
    <xf numFmtId="0" fontId="8" fillId="0" borderId="19" xfId="0" applyFont="1" applyBorder="1" applyAlignment="1">
      <alignment horizontal="center" vertical="top"/>
    </xf>
    <xf numFmtId="0" fontId="8" fillId="0" borderId="20" xfId="0" applyFont="1" applyBorder="1" applyAlignment="1">
      <alignment horizontal="center" vertical="top"/>
    </xf>
    <xf numFmtId="49" fontId="8" fillId="0" borderId="15" xfId="0" applyNumberFormat="1" applyFont="1" applyBorder="1" applyAlignment="1">
      <alignment horizontal="left" vertical="top" wrapText="1"/>
    </xf>
    <xf numFmtId="49" fontId="8" fillId="0" borderId="19" xfId="0" applyNumberFormat="1" applyFont="1" applyBorder="1" applyAlignment="1">
      <alignment horizontal="left" vertical="top" wrapText="1"/>
    </xf>
    <xf numFmtId="49" fontId="8" fillId="0" borderId="20" xfId="0" applyNumberFormat="1" applyFont="1" applyBorder="1" applyAlignment="1">
      <alignment horizontal="left" vertical="top" wrapText="1"/>
    </xf>
    <xf numFmtId="0" fontId="28" fillId="34" borderId="24" xfId="456" applyFont="1" applyFill="1" applyBorder="1" applyAlignment="1">
      <alignment horizontal="right" wrapText="1"/>
    </xf>
    <xf numFmtId="0" fontId="28" fillId="34" borderId="16" xfId="456" applyFont="1" applyFill="1" applyBorder="1" applyAlignment="1">
      <alignment horizontal="right" wrapText="1"/>
    </xf>
    <xf numFmtId="0" fontId="28" fillId="34" borderId="17" xfId="456" applyFont="1" applyFill="1" applyBorder="1" applyAlignment="1">
      <alignment horizontal="right" wrapText="1"/>
    </xf>
    <xf numFmtId="2" fontId="61" fillId="31" borderId="0" xfId="0" applyNumberFormat="1" applyFont="1" applyFill="1" applyAlignment="1">
      <alignment horizontal="center" vertical="center"/>
    </xf>
    <xf numFmtId="176" fontId="75" fillId="35" borderId="24" xfId="0" applyNumberFormat="1" applyFont="1" applyFill="1" applyBorder="1" applyAlignment="1">
      <alignment horizontal="right" vertical="center" wrapText="1"/>
    </xf>
    <xf numFmtId="176" fontId="75" fillId="35" borderId="16" xfId="0" applyNumberFormat="1" applyFont="1" applyFill="1" applyBorder="1" applyAlignment="1">
      <alignment horizontal="right" vertical="center" wrapText="1"/>
    </xf>
    <xf numFmtId="176" fontId="75" fillId="35" borderId="17" xfId="0" applyNumberFormat="1" applyFont="1" applyFill="1" applyBorder="1" applyAlignment="1">
      <alignment horizontal="right" vertical="center" wrapText="1"/>
    </xf>
    <xf numFmtId="0" fontId="65" fillId="0" borderId="1" xfId="456" applyFont="1" applyBorder="1" applyAlignment="1">
      <alignment horizontal="left" wrapText="1"/>
    </xf>
    <xf numFmtId="49" fontId="65" fillId="0" borderId="1" xfId="0" applyNumberFormat="1" applyFont="1" applyBorder="1" applyAlignment="1">
      <alignment horizontal="right" vertical="top" wrapText="1"/>
    </xf>
    <xf numFmtId="0" fontId="26" fillId="0" borderId="1" xfId="0" applyFont="1" applyBorder="1" applyAlignment="1">
      <alignment vertical="top" wrapText="1"/>
    </xf>
    <xf numFmtId="0" fontId="65" fillId="32" borderId="24" xfId="456" applyFont="1" applyFill="1" applyBorder="1" applyAlignment="1">
      <alignment horizontal="right" wrapText="1"/>
    </xf>
    <xf numFmtId="0" fontId="65" fillId="32" borderId="16" xfId="456" applyFont="1" applyFill="1" applyBorder="1" applyAlignment="1">
      <alignment horizontal="right" wrapText="1"/>
    </xf>
    <xf numFmtId="0" fontId="65" fillId="32" borderId="17" xfId="456" applyFont="1" applyFill="1" applyBorder="1" applyAlignment="1">
      <alignment horizontal="right" wrapText="1"/>
    </xf>
    <xf numFmtId="0" fontId="26" fillId="0" borderId="24" xfId="456" applyFont="1" applyBorder="1" applyAlignment="1">
      <alignment horizontal="right" wrapText="1"/>
    </xf>
    <xf numFmtId="0" fontId="26" fillId="0" borderId="16" xfId="456" applyFont="1" applyBorder="1" applyAlignment="1">
      <alignment horizontal="right" wrapText="1"/>
    </xf>
    <xf numFmtId="0" fontId="26" fillId="0" borderId="17" xfId="456" applyFont="1" applyBorder="1" applyAlignment="1">
      <alignment horizontal="right" wrapText="1"/>
    </xf>
    <xf numFmtId="0" fontId="26" fillId="0" borderId="21" xfId="456" applyFont="1" applyBorder="1" applyAlignment="1">
      <alignment horizontal="right" wrapText="1"/>
    </xf>
    <xf numFmtId="0" fontId="26" fillId="0" borderId="22" xfId="456" applyFont="1" applyBorder="1" applyAlignment="1">
      <alignment horizontal="right" wrapText="1"/>
    </xf>
    <xf numFmtId="0" fontId="26" fillId="0" borderId="23" xfId="456" applyFont="1" applyBorder="1" applyAlignment="1">
      <alignment horizontal="right" wrapText="1"/>
    </xf>
    <xf numFmtId="0" fontId="65" fillId="0" borderId="18" xfId="0" applyFont="1" applyBorder="1" applyAlignment="1">
      <alignment horizontal="center" vertical="center"/>
    </xf>
    <xf numFmtId="0" fontId="65" fillId="0" borderId="24" xfId="0" applyFont="1" applyBorder="1" applyAlignment="1">
      <alignment horizontal="left" vertical="top" wrapText="1"/>
    </xf>
    <xf numFmtId="0" fontId="65" fillId="0" borderId="16" xfId="0" applyFont="1" applyBorder="1" applyAlignment="1">
      <alignment horizontal="left" vertical="top" wrapText="1"/>
    </xf>
    <xf numFmtId="0" fontId="65" fillId="0" borderId="17" xfId="0" applyFont="1" applyBorder="1" applyAlignment="1">
      <alignment horizontal="left" vertical="top" wrapText="1"/>
    </xf>
    <xf numFmtId="0" fontId="65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49" fontId="26" fillId="0" borderId="15" xfId="0" applyNumberFormat="1" applyFont="1" applyBorder="1" applyAlignment="1">
      <alignment horizontal="left" vertical="center" wrapText="1"/>
    </xf>
    <xf numFmtId="49" fontId="26" fillId="0" borderId="19" xfId="0" applyNumberFormat="1" applyFont="1" applyBorder="1" applyAlignment="1">
      <alignment horizontal="left" vertical="center" wrapText="1"/>
    </xf>
    <xf numFmtId="49" fontId="26" fillId="0" borderId="20" xfId="0" applyNumberFormat="1" applyFont="1" applyBorder="1" applyAlignment="1">
      <alignment horizontal="left"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9" fontId="26" fillId="0" borderId="15" xfId="0" applyNumberFormat="1" applyFont="1" applyBorder="1" applyAlignment="1">
      <alignment horizontal="center" vertical="center" wrapText="1"/>
    </xf>
    <xf numFmtId="49" fontId="26" fillId="0" borderId="19" xfId="0" applyNumberFormat="1" applyFont="1" applyBorder="1" applyAlignment="1">
      <alignment horizontal="center" vertical="center" wrapText="1"/>
    </xf>
    <xf numFmtId="49" fontId="26" fillId="0" borderId="20" xfId="0" applyNumberFormat="1" applyFont="1" applyBorder="1" applyAlignment="1">
      <alignment horizontal="center" vertical="center" wrapText="1"/>
    </xf>
    <xf numFmtId="49" fontId="65" fillId="0" borderId="21" xfId="0" applyNumberFormat="1" applyFont="1" applyBorder="1" applyAlignment="1">
      <alignment horizontal="left" vertical="top" wrapText="1"/>
    </xf>
    <xf numFmtId="49" fontId="65" fillId="0" borderId="22" xfId="0" applyNumberFormat="1" applyFont="1" applyBorder="1" applyAlignment="1">
      <alignment horizontal="left" vertical="top" wrapText="1"/>
    </xf>
    <xf numFmtId="49" fontId="65" fillId="0" borderId="23" xfId="0" applyNumberFormat="1" applyFont="1" applyBorder="1" applyAlignment="1">
      <alignment horizontal="left" vertical="top" wrapText="1"/>
    </xf>
    <xf numFmtId="176" fontId="76" fillId="36" borderId="24" xfId="0" applyNumberFormat="1" applyFont="1" applyFill="1" applyBorder="1" applyAlignment="1">
      <alignment horizontal="right" vertical="center" wrapText="1"/>
    </xf>
    <xf numFmtId="176" fontId="76" fillId="36" borderId="16" xfId="0" applyNumberFormat="1" applyFont="1" applyFill="1" applyBorder="1" applyAlignment="1">
      <alignment horizontal="right" vertical="center" wrapText="1"/>
    </xf>
    <xf numFmtId="176" fontId="76" fillId="36" borderId="17" xfId="0" applyNumberFormat="1" applyFont="1" applyFill="1" applyBorder="1" applyAlignment="1">
      <alignment horizontal="right" vertical="center" wrapText="1"/>
    </xf>
    <xf numFmtId="0" fontId="70" fillId="0" borderId="35" xfId="560" applyFont="1" applyBorder="1" applyAlignment="1">
      <alignment horizontal="left" vertical="center" wrapText="1"/>
    </xf>
    <xf numFmtId="0" fontId="70" fillId="0" borderId="0" xfId="560" applyFont="1" applyBorder="1" applyAlignment="1">
      <alignment horizontal="left" vertical="center" wrapText="1"/>
    </xf>
    <xf numFmtId="0" fontId="26" fillId="0" borderId="0" xfId="560" applyFont="1" applyFill="1" applyAlignment="1">
      <alignment horizontal="center"/>
    </xf>
    <xf numFmtId="0" fontId="26" fillId="0" borderId="1" xfId="560" applyFont="1" applyFill="1" applyBorder="1" applyAlignment="1">
      <alignment horizontal="center" vertical="center" wrapText="1"/>
    </xf>
    <xf numFmtId="0" fontId="26" fillId="0" borderId="1" xfId="560" applyFont="1" applyBorder="1" applyAlignment="1">
      <alignment horizontal="center" vertical="center" wrapText="1"/>
    </xf>
    <xf numFmtId="0" fontId="71" fillId="0" borderId="0" xfId="560" applyFont="1" applyBorder="1" applyAlignment="1">
      <alignment horizontal="left" vertical="center" wrapText="1"/>
    </xf>
    <xf numFmtId="0" fontId="71" fillId="0" borderId="0" xfId="560" applyFont="1" applyBorder="1" applyAlignment="1">
      <alignment horizontal="left" vertical="center"/>
    </xf>
    <xf numFmtId="0" fontId="70" fillId="0" borderId="0" xfId="560" applyFont="1" applyBorder="1" applyAlignment="1">
      <alignment horizontal="left" vertical="center"/>
    </xf>
    <xf numFmtId="0" fontId="26" fillId="0" borderId="18" xfId="560" applyFont="1" applyFill="1" applyBorder="1" applyAlignment="1">
      <alignment horizontal="center" vertical="center"/>
    </xf>
    <xf numFmtId="49" fontId="26" fillId="0" borderId="1" xfId="560" applyNumberFormat="1" applyFont="1" applyFill="1" applyBorder="1" applyAlignment="1">
      <alignment horizontal="center" vertical="center" wrapText="1"/>
    </xf>
    <xf numFmtId="0" fontId="26" fillId="0" borderId="1" xfId="560" applyFont="1" applyFill="1" applyBorder="1" applyAlignment="1">
      <alignment horizontal="center"/>
    </xf>
    <xf numFmtId="0" fontId="26" fillId="0" borderId="24" xfId="560" applyFont="1" applyFill="1" applyBorder="1" applyAlignment="1">
      <alignment horizontal="center" vertical="center" wrapText="1"/>
    </xf>
    <xf numFmtId="0" fontId="26" fillId="0" borderId="16" xfId="560" applyFont="1" applyFill="1" applyBorder="1" applyAlignment="1">
      <alignment horizontal="center" vertical="center" wrapText="1"/>
    </xf>
    <xf numFmtId="0" fontId="26" fillId="0" borderId="17" xfId="560" applyFont="1" applyFill="1" applyBorder="1" applyAlignment="1">
      <alignment horizontal="center" vertical="center" wrapText="1"/>
    </xf>
    <xf numFmtId="0" fontId="70" fillId="0" borderId="35" xfId="974" applyFont="1" applyBorder="1" applyAlignment="1">
      <alignment horizontal="left" vertical="center" wrapText="1"/>
    </xf>
    <xf numFmtId="0" fontId="70" fillId="0" borderId="0" xfId="974" applyFont="1" applyBorder="1" applyAlignment="1">
      <alignment horizontal="left" vertical="center" wrapText="1"/>
    </xf>
    <xf numFmtId="0" fontId="26" fillId="0" borderId="0" xfId="974" applyFont="1" applyFill="1" applyAlignment="1">
      <alignment horizontal="center"/>
    </xf>
    <xf numFmtId="0" fontId="26" fillId="31" borderId="1" xfId="974" applyFont="1" applyFill="1" applyBorder="1" applyAlignment="1">
      <alignment horizontal="center" vertical="center" wrapText="1"/>
    </xf>
    <xf numFmtId="0" fontId="71" fillId="0" borderId="0" xfId="974" applyFont="1" applyBorder="1" applyAlignment="1">
      <alignment horizontal="left" vertical="center" wrapText="1"/>
    </xf>
    <xf numFmtId="0" fontId="71" fillId="0" borderId="0" xfId="974" applyFont="1" applyBorder="1" applyAlignment="1">
      <alignment horizontal="left" vertical="center"/>
    </xf>
    <xf numFmtId="0" fontId="70" fillId="0" borderId="0" xfId="974" applyFont="1" applyBorder="1" applyAlignment="1">
      <alignment horizontal="left" vertical="center"/>
    </xf>
    <xf numFmtId="0" fontId="26" fillId="31" borderId="18" xfId="974" applyFont="1" applyFill="1" applyBorder="1" applyAlignment="1">
      <alignment horizontal="center" vertical="center"/>
    </xf>
    <xf numFmtId="49" fontId="26" fillId="31" borderId="1" xfId="974" applyNumberFormat="1" applyFont="1" applyFill="1" applyBorder="1" applyAlignment="1">
      <alignment horizontal="center" vertical="center" wrapText="1"/>
    </xf>
    <xf numFmtId="0" fontId="26" fillId="31" borderId="1" xfId="974" applyFont="1" applyFill="1" applyBorder="1" applyAlignment="1">
      <alignment horizontal="center"/>
    </xf>
    <xf numFmtId="0" fontId="26" fillId="31" borderId="24" xfId="974" applyFont="1" applyFill="1" applyBorder="1" applyAlignment="1">
      <alignment horizontal="center" vertical="center" wrapText="1"/>
    </xf>
    <xf numFmtId="0" fontId="26" fillId="31" borderId="16" xfId="974" applyFont="1" applyFill="1" applyBorder="1" applyAlignment="1">
      <alignment horizontal="center" vertical="center" wrapText="1"/>
    </xf>
    <xf numFmtId="0" fontId="26" fillId="31" borderId="17" xfId="974" applyFont="1" applyFill="1" applyBorder="1" applyAlignment="1">
      <alignment horizontal="center" vertical="center" wrapText="1"/>
    </xf>
  </cellXfs>
  <cellStyles count="979">
    <cellStyle name=" 1" xfId="1"/>
    <cellStyle name=" 1 2" xfId="2"/>
    <cellStyle name=" 1 3" xfId="3"/>
    <cellStyle name="_2010 СТРУКТУРА СВОД" xfId="4"/>
    <cellStyle name="_2010 СТРУКТУРА-с зарпл." xfId="5"/>
    <cellStyle name="_4.1 и 5 Финпланы" xfId="6"/>
    <cellStyle name="_4.1 и 5 Финпланы (1)" xfId="7"/>
    <cellStyle name="_Copy of ДРСК_1" xfId="8"/>
    <cellStyle name="_ГКПЗ 09 по типам закупки" xfId="9"/>
    <cellStyle name="_ДРСК, ИПР 2010 Приложение 1свод" xfId="10"/>
    <cellStyle name="_Инвест-структура 2011 26.10.10" xfId="11"/>
    <cellStyle name="_Инвест-структура_ХЭС_22.10.2010" xfId="12"/>
    <cellStyle name="_Инвест-структура_ХЭС_29.10.2010" xfId="13"/>
    <cellStyle name="_ИПР 2011-2017  ХЭС  от 21.02.12" xfId="14"/>
    <cellStyle name="_ИПР 2011-2017 ХЭС  10.01.12 ПРАВИЛЬНЫЙ" xfId="15"/>
    <cellStyle name="_ИПР 2011-2017 ХЭС 16.12.11 на РАО" xfId="16"/>
    <cellStyle name="_ИПР 2012 ХЭС  12.01.12" xfId="17"/>
    <cellStyle name="_ИПР 2014-2018 ХЭС 06.12.12" xfId="18"/>
    <cellStyle name="_Книга2" xfId="19"/>
    <cellStyle name="_Книга4" xfId="20"/>
    <cellStyle name="_Лист1" xfId="21"/>
    <cellStyle name="_Лист2" xfId="22"/>
    <cellStyle name="_Модель Стратегия Ленэнерго_3" xfId="23"/>
    <cellStyle name="_Прил 14 ( 29 ноября)" xfId="24"/>
    <cellStyle name="_Прил 25а_ЕАО_25.12.2009" xfId="25"/>
    <cellStyle name="_Прил 25а_свод_02.11.2009" xfId="26"/>
    <cellStyle name="_Прил 4.1, 4.3 ИПР 2013-2017 24.01.12 СЕМЫКИН" xfId="27"/>
    <cellStyle name="_Прил 4_21.04.2009_СВОД" xfId="28"/>
    <cellStyle name="_Прил. 1.2, 2.2" xfId="29"/>
    <cellStyle name="_прил. 1.4" xfId="30"/>
    <cellStyle name="_Прил.1 Финансирование ИПР 2011-2013" xfId="31"/>
    <cellStyle name="_Прил.10 Отчет об исполнении  финплана 2009-2010" xfId="32"/>
    <cellStyle name="_Прил.4 Отчет об источниках финансирования ИПР 2009-2010 ХЭС" xfId="33"/>
    <cellStyle name="_Прил.9 Финплан 2011-2013" xfId="34"/>
    <cellStyle name="_Прилож. Л к регл. РАО ХЭС 28.11.11 1" xfId="35"/>
    <cellStyle name="_Приложение  2.2; 2.3 ИПР 2013 25.12.12" xfId="36"/>
    <cellStyle name="_Приложение 1 - ЮЯ 2010-2012 гг." xfId="37"/>
    <cellStyle name="_Приложение 1.2_ЮЯ" xfId="38"/>
    <cellStyle name="_Приложение 1.4 ИПР 2013г. ХЭС 21.12.12" xfId="39"/>
    <cellStyle name="_Приложение 14" xfId="40"/>
    <cellStyle name="_Приложение 14 ИПР 2013г. ХЭС 24.12.12" xfId="41"/>
    <cellStyle name="_Приложение 2 (3 вариант)" xfId="42"/>
    <cellStyle name="_Приложение 2 в формате Приложения 8" xfId="43"/>
    <cellStyle name="_Приложение 2 фин. модель ДРСК 01.03.2011 г." xfId="44"/>
    <cellStyle name="_Приложение 4 от 11.01.10" xfId="45"/>
    <cellStyle name="_Приложение 5 ИПР 2013-2017" xfId="46"/>
    <cellStyle name="_Приложение 6" xfId="47"/>
    <cellStyle name="_Приложение 6.1_ЕАО от Артура" xfId="48"/>
    <cellStyle name="_Приложение 7.1" xfId="49"/>
    <cellStyle name="_Приложение 8а" xfId="50"/>
    <cellStyle name="_Приложение №1" xfId="51"/>
    <cellStyle name="_Приложение Ж (инвест.стр-ра)" xfId="52"/>
    <cellStyle name="_Приложения  4.1 ОАО ДРСК,4.2 ХЭС" xfId="53"/>
    <cellStyle name="_Приложения 11 г. ХЭС 28.03.11 утв. Чудовым" xfId="54"/>
    <cellStyle name="_Приложения на Прав-во ХЭС 12.01.12" xfId="55"/>
    <cellStyle name="_Расчет стоимости 1км трубопровода" xfId="56"/>
    <cellStyle name="_таблица 14 ЕАО." xfId="57"/>
    <cellStyle name="_таблица 14 Перечень ИПР и план финансирования 2010г ЕАО." xfId="58"/>
    <cellStyle name="_Услуги ТПиР" xfId="59"/>
    <cellStyle name="_ф 2ГД - форма отчета ГД по закупкам (по видам закупок)" xfId="60"/>
    <cellStyle name="_Финплан ДРСК 2011-2013 17.02.10 Семыкин" xfId="61"/>
    <cellStyle name="_ЮЯ_РАО ЭСВ (1)" xfId="62"/>
    <cellStyle name="20% - Акцент1 2" xfId="63"/>
    <cellStyle name="20% - Акцент1 2 2" xfId="64"/>
    <cellStyle name="20% - Акцент1 2 2 2" xfId="65"/>
    <cellStyle name="20% - Акцент1 2 3" xfId="66"/>
    <cellStyle name="20% - Акцент1 3" xfId="67"/>
    <cellStyle name="20% - Акцент1 3 2" xfId="68"/>
    <cellStyle name="20% - Акцент1 3 2 2" xfId="69"/>
    <cellStyle name="20% - Акцент1 3 3" xfId="70"/>
    <cellStyle name="20% - Акцент1 4" xfId="71"/>
    <cellStyle name="20% - Акцент1 4 2" xfId="72"/>
    <cellStyle name="20% - Акцент2 2" xfId="73"/>
    <cellStyle name="20% - Акцент2 2 2" xfId="74"/>
    <cellStyle name="20% - Акцент2 2 2 2" xfId="75"/>
    <cellStyle name="20% - Акцент2 2 3" xfId="76"/>
    <cellStyle name="20% - Акцент2 3" xfId="77"/>
    <cellStyle name="20% - Акцент2 3 2" xfId="78"/>
    <cellStyle name="20% - Акцент2 3 2 2" xfId="79"/>
    <cellStyle name="20% - Акцент2 3 3" xfId="80"/>
    <cellStyle name="20% - Акцент2 4" xfId="81"/>
    <cellStyle name="20% - Акцент2 4 2" xfId="82"/>
    <cellStyle name="20% - Акцент3 2" xfId="83"/>
    <cellStyle name="20% - Акцент3 2 2" xfId="84"/>
    <cellStyle name="20% - Акцент3 2 2 2" xfId="85"/>
    <cellStyle name="20% - Акцент3 2 3" xfId="86"/>
    <cellStyle name="20% - Акцент3 3" xfId="87"/>
    <cellStyle name="20% - Акцент3 3 2" xfId="88"/>
    <cellStyle name="20% - Акцент3 3 2 2" xfId="89"/>
    <cellStyle name="20% - Акцент3 3 3" xfId="90"/>
    <cellStyle name="20% - Акцент3 4" xfId="91"/>
    <cellStyle name="20% - Акцент3 4 2" xfId="92"/>
    <cellStyle name="20% - Акцент4 2" xfId="93"/>
    <cellStyle name="20% - Акцент4 2 2" xfId="94"/>
    <cellStyle name="20% - Акцент4 2 2 2" xfId="95"/>
    <cellStyle name="20% - Акцент4 2 3" xfId="96"/>
    <cellStyle name="20% - Акцент4 3" xfId="97"/>
    <cellStyle name="20% - Акцент4 3 2" xfId="98"/>
    <cellStyle name="20% - Акцент4 3 2 2" xfId="99"/>
    <cellStyle name="20% - Акцент4 3 3" xfId="100"/>
    <cellStyle name="20% - Акцент4 4" xfId="101"/>
    <cellStyle name="20% - Акцент4 4 2" xfId="102"/>
    <cellStyle name="20% - Акцент5 2" xfId="103"/>
    <cellStyle name="20% - Акцент5 2 2" xfId="104"/>
    <cellStyle name="20% - Акцент5 2 2 2" xfId="105"/>
    <cellStyle name="20% - Акцент5 2 3" xfId="106"/>
    <cellStyle name="20% - Акцент5 3" xfId="107"/>
    <cellStyle name="20% - Акцент5 3 2" xfId="108"/>
    <cellStyle name="20% - Акцент6 2" xfId="109"/>
    <cellStyle name="20% - Акцент6 2 2" xfId="110"/>
    <cellStyle name="20% - Акцент6 2 2 2" xfId="111"/>
    <cellStyle name="20% - Акцент6 2 3" xfId="112"/>
    <cellStyle name="20% - Акцент6 3" xfId="113"/>
    <cellStyle name="20% - Акцент6 3 2" xfId="114"/>
    <cellStyle name="40% - Акцент1 2" xfId="115"/>
    <cellStyle name="40% - Акцент1 2 2" xfId="116"/>
    <cellStyle name="40% - Акцент1 2 2 2" xfId="117"/>
    <cellStyle name="40% - Акцент1 2 3" xfId="118"/>
    <cellStyle name="40% - Акцент1 3" xfId="119"/>
    <cellStyle name="40% - Акцент1 3 2" xfId="120"/>
    <cellStyle name="40% - Акцент1 3 2 2" xfId="121"/>
    <cellStyle name="40% - Акцент1 3 3" xfId="122"/>
    <cellStyle name="40% - Акцент1 4" xfId="123"/>
    <cellStyle name="40% - Акцент1 4 2" xfId="124"/>
    <cellStyle name="40% - Акцент2 2" xfId="125"/>
    <cellStyle name="40% - Акцент2 2 2" xfId="126"/>
    <cellStyle name="40% - Акцент2 2 2 2" xfId="127"/>
    <cellStyle name="40% - Акцент2 2 3" xfId="128"/>
    <cellStyle name="40% - Акцент2 3" xfId="129"/>
    <cellStyle name="40% - Акцент2 3 2" xfId="130"/>
    <cellStyle name="40% - Акцент3 2" xfId="131"/>
    <cellStyle name="40% - Акцент3 2 2" xfId="132"/>
    <cellStyle name="40% - Акцент3 2 2 2" xfId="133"/>
    <cellStyle name="40% - Акцент3 2 3" xfId="134"/>
    <cellStyle name="40% - Акцент3 3" xfId="135"/>
    <cellStyle name="40% - Акцент3 3 2" xfId="136"/>
    <cellStyle name="40% - Акцент3 3 2 2" xfId="137"/>
    <cellStyle name="40% - Акцент3 3 3" xfId="138"/>
    <cellStyle name="40% - Акцент3 4" xfId="139"/>
    <cellStyle name="40% - Акцент3 4 2" xfId="140"/>
    <cellStyle name="40% - Акцент4 2" xfId="141"/>
    <cellStyle name="40% - Акцент4 2 2" xfId="142"/>
    <cellStyle name="40% - Акцент4 2 2 2" xfId="143"/>
    <cellStyle name="40% - Акцент4 2 3" xfId="144"/>
    <cellStyle name="40% - Акцент4 3" xfId="145"/>
    <cellStyle name="40% - Акцент4 3 2" xfId="146"/>
    <cellStyle name="40% - Акцент4 3 2 2" xfId="147"/>
    <cellStyle name="40% - Акцент4 3 3" xfId="148"/>
    <cellStyle name="40% - Акцент4 4" xfId="149"/>
    <cellStyle name="40% - Акцент4 4 2" xfId="150"/>
    <cellStyle name="40% - Акцент5 2" xfId="151"/>
    <cellStyle name="40% - Акцент5 2 2" xfId="152"/>
    <cellStyle name="40% - Акцент5 2 2 2" xfId="153"/>
    <cellStyle name="40% - Акцент5 2 3" xfId="154"/>
    <cellStyle name="40% - Акцент5 3" xfId="155"/>
    <cellStyle name="40% - Акцент5 3 2" xfId="156"/>
    <cellStyle name="40% - Акцент6 2" xfId="157"/>
    <cellStyle name="40% - Акцент6 2 2" xfId="158"/>
    <cellStyle name="40% - Акцент6 2 2 2" xfId="159"/>
    <cellStyle name="40% - Акцент6 2 3" xfId="160"/>
    <cellStyle name="40% - Акцент6 3" xfId="161"/>
    <cellStyle name="40% - Акцент6 3 2" xfId="162"/>
    <cellStyle name="40% - Акцент6 3 2 2" xfId="163"/>
    <cellStyle name="40% - Акцент6 3 3" xfId="164"/>
    <cellStyle name="40% - Акцент6 4" xfId="165"/>
    <cellStyle name="40% - Акцент6 4 2" xfId="166"/>
    <cellStyle name="60% - Акцент1 2" xfId="167"/>
    <cellStyle name="60% - Акцент1 2 2" xfId="168"/>
    <cellStyle name="60% - Акцент1 2 2 2" xfId="169"/>
    <cellStyle name="60% - Акцент1 2 3" xfId="170"/>
    <cellStyle name="60% - Акцент1 3" xfId="171"/>
    <cellStyle name="60% - Акцент2 2" xfId="172"/>
    <cellStyle name="60% - Акцент2 2 2" xfId="173"/>
    <cellStyle name="60% - Акцент2 2 2 2" xfId="174"/>
    <cellStyle name="60% - Акцент2 2 3" xfId="175"/>
    <cellStyle name="60% - Акцент2 3" xfId="176"/>
    <cellStyle name="60% - Акцент3 2" xfId="177"/>
    <cellStyle name="60% - Акцент3 2 2" xfId="178"/>
    <cellStyle name="60% - Акцент3 2 2 2" xfId="179"/>
    <cellStyle name="60% - Акцент3 2 3" xfId="180"/>
    <cellStyle name="60% - Акцент3 3" xfId="181"/>
    <cellStyle name="60% - Акцент4 2" xfId="182"/>
    <cellStyle name="60% - Акцент4 2 2" xfId="183"/>
    <cellStyle name="60% - Акцент4 2 2 2" xfId="184"/>
    <cellStyle name="60% - Акцент4 2 3" xfId="185"/>
    <cellStyle name="60% - Акцент4 3" xfId="186"/>
    <cellStyle name="60% - Акцент5 2" xfId="187"/>
    <cellStyle name="60% - Акцент5 2 2" xfId="188"/>
    <cellStyle name="60% - Акцент5 2 2 2" xfId="189"/>
    <cellStyle name="60% - Акцент5 2 3" xfId="190"/>
    <cellStyle name="60% - Акцент5 3" xfId="191"/>
    <cellStyle name="60% - Акцент6 2" xfId="192"/>
    <cellStyle name="60% - Акцент6 2 2" xfId="193"/>
    <cellStyle name="60% - Акцент6 2 2 2" xfId="194"/>
    <cellStyle name="60% - Акцент6 2 3" xfId="195"/>
    <cellStyle name="60% - Акцент6 3" xfId="196"/>
    <cellStyle name="Assumption" xfId="197"/>
    <cellStyle name="Comma [0]" xfId="198"/>
    <cellStyle name="Comma_laroux" xfId="199"/>
    <cellStyle name="Currency [0]" xfId="200"/>
    <cellStyle name="Currency_laroux" xfId="201"/>
    <cellStyle name="Dates" xfId="202"/>
    <cellStyle name="E-mail" xfId="203"/>
    <cellStyle name="Heading" xfId="204"/>
    <cellStyle name="Heading2" xfId="205"/>
    <cellStyle name="Inputs" xfId="206"/>
    <cellStyle name="Normal_Attachement No.1" xfId="207"/>
    <cellStyle name="S1" xfId="208"/>
    <cellStyle name="Table Heading" xfId="209"/>
    <cellStyle name="TableStyleLight1" xfId="210"/>
    <cellStyle name="TableStyleLight1 2" xfId="211"/>
    <cellStyle name="TableStyleLight1 3" xfId="212"/>
    <cellStyle name="Telephone number" xfId="213"/>
    <cellStyle name="Акт" xfId="214"/>
    <cellStyle name="АктМТСН" xfId="215"/>
    <cellStyle name="Акцент1 2" xfId="216"/>
    <cellStyle name="Акцент1 2 2" xfId="217"/>
    <cellStyle name="Акцент1 2 2 2" xfId="218"/>
    <cellStyle name="Акцент1 2 3" xfId="219"/>
    <cellStyle name="Акцент1 3" xfId="220"/>
    <cellStyle name="Акцент2 2" xfId="221"/>
    <cellStyle name="Акцент2 2 2" xfId="222"/>
    <cellStyle name="Акцент2 2 2 2" xfId="223"/>
    <cellStyle name="Акцент2 2 3" xfId="224"/>
    <cellStyle name="Акцент2 3" xfId="225"/>
    <cellStyle name="Акцент3 2" xfId="226"/>
    <cellStyle name="Акцент3 2 2" xfId="227"/>
    <cellStyle name="Акцент3 2 2 2" xfId="228"/>
    <cellStyle name="Акцент3 2 3" xfId="229"/>
    <cellStyle name="Акцент3 3" xfId="230"/>
    <cellStyle name="Акцент4 2" xfId="231"/>
    <cellStyle name="Акцент4 2 2" xfId="232"/>
    <cellStyle name="Акцент4 2 2 2" xfId="233"/>
    <cellStyle name="Акцент4 2 3" xfId="234"/>
    <cellStyle name="Акцент4 3" xfId="235"/>
    <cellStyle name="Акцент5 2" xfId="236"/>
    <cellStyle name="Акцент5 2 2" xfId="237"/>
    <cellStyle name="Акцент5 2 2 2" xfId="238"/>
    <cellStyle name="Акцент5 2 3" xfId="239"/>
    <cellStyle name="Акцент5 3" xfId="240"/>
    <cellStyle name="Акцент6 2" xfId="241"/>
    <cellStyle name="Акцент6 2 2" xfId="242"/>
    <cellStyle name="Акцент6 2 2 2" xfId="243"/>
    <cellStyle name="Акцент6 2 3" xfId="244"/>
    <cellStyle name="Акцент6 3" xfId="245"/>
    <cellStyle name="Ввод  2" xfId="246"/>
    <cellStyle name="Ввод  2 2" xfId="247"/>
    <cellStyle name="Ввод  2 2 2" xfId="248"/>
    <cellStyle name="Ввод  2 2 2 2" xfId="249"/>
    <cellStyle name="Ввод  2 2 3" xfId="250"/>
    <cellStyle name="Ввод  2 3" xfId="251"/>
    <cellStyle name="Ввод  2 3 2" xfId="252"/>
    <cellStyle name="Ввод  2 3 3" xfId="253"/>
    <cellStyle name="Ввод  2 4" xfId="254"/>
    <cellStyle name="Ввод  2 5" xfId="255"/>
    <cellStyle name="Ввод  3" xfId="256"/>
    <cellStyle name="ВедРесурсов" xfId="257"/>
    <cellStyle name="ВедРесурсовАкт" xfId="258"/>
    <cellStyle name="Вывод 2" xfId="259"/>
    <cellStyle name="Вывод 2 2" xfId="260"/>
    <cellStyle name="Вывод 2 2 2" xfId="261"/>
    <cellStyle name="Вывод 2 2 2 2" xfId="262"/>
    <cellStyle name="Вывод 2 3" xfId="263"/>
    <cellStyle name="Вывод 2 3 2" xfId="264"/>
    <cellStyle name="Вывод 2 3 3" xfId="265"/>
    <cellStyle name="Вывод 2 4" xfId="266"/>
    <cellStyle name="Вывод 2 5" xfId="267"/>
    <cellStyle name="Вывод 3" xfId="268"/>
    <cellStyle name="Вывод 3 2" xfId="269"/>
    <cellStyle name="Вычисление 2" xfId="270"/>
    <cellStyle name="Вычисление 2 2" xfId="271"/>
    <cellStyle name="Вычисление 2 2 2" xfId="272"/>
    <cellStyle name="Вычисление 2 2 2 2" xfId="273"/>
    <cellStyle name="Вычисление 2 2 3" xfId="274"/>
    <cellStyle name="Вычисление 2 3" xfId="275"/>
    <cellStyle name="Вычисление 2 3 2" xfId="276"/>
    <cellStyle name="Вычисление 2 3 3" xfId="277"/>
    <cellStyle name="Вычисление 2 4" xfId="278"/>
    <cellStyle name="Вычисление 2 5" xfId="279"/>
    <cellStyle name="Вычисление 3" xfId="280"/>
    <cellStyle name="Вычисление 3 2" xfId="281"/>
    <cellStyle name="Денежный 2" xfId="282"/>
    <cellStyle name="Заголовок" xfId="283"/>
    <cellStyle name="Заголовок 1 2" xfId="284"/>
    <cellStyle name="Заголовок 1 2 2" xfId="285"/>
    <cellStyle name="Заголовок 1 2 3" xfId="286"/>
    <cellStyle name="Заголовок 1 3" xfId="287"/>
    <cellStyle name="Заголовок 2 2" xfId="288"/>
    <cellStyle name="Заголовок 2 2 2" xfId="289"/>
    <cellStyle name="Заголовок 2 2 3" xfId="290"/>
    <cellStyle name="Заголовок 2 3" xfId="291"/>
    <cellStyle name="Заголовок 3 2" xfId="292"/>
    <cellStyle name="Заголовок 3 2 2" xfId="293"/>
    <cellStyle name="Заголовок 3 2 3" xfId="294"/>
    <cellStyle name="Заголовок 3 3" xfId="295"/>
    <cellStyle name="Заголовок 4 2" xfId="296"/>
    <cellStyle name="Заголовок 4 2 2" xfId="297"/>
    <cellStyle name="Заголовок 4 2 3" xfId="298"/>
    <cellStyle name="Заголовок 4 3" xfId="299"/>
    <cellStyle name="ЗаголовокСтолбца" xfId="300"/>
    <cellStyle name="Значение" xfId="301"/>
    <cellStyle name="Значение 2" xfId="302"/>
    <cellStyle name="Значение 2 2" xfId="303"/>
    <cellStyle name="Значение 3" xfId="304"/>
    <cellStyle name="Индексы" xfId="305"/>
    <cellStyle name="Итог 2" xfId="306"/>
    <cellStyle name="Итог 2 2" xfId="307"/>
    <cellStyle name="Итог 2 2 2" xfId="308"/>
    <cellStyle name="Итог 2 2 2 2" xfId="309"/>
    <cellStyle name="Итог 2 2 3" xfId="310"/>
    <cellStyle name="Итог 2 3" xfId="311"/>
    <cellStyle name="Итог 2 3 2" xfId="312"/>
    <cellStyle name="Итог 2 4" xfId="313"/>
    <cellStyle name="Итог 2 5" xfId="314"/>
    <cellStyle name="Итог 3" xfId="315"/>
    <cellStyle name="Итог 3 2" xfId="316"/>
    <cellStyle name="Итоги" xfId="317"/>
    <cellStyle name="ИтогоАктБазЦ" xfId="318"/>
    <cellStyle name="ИтогоАктБИМ" xfId="319"/>
    <cellStyle name="ИтогоАктРесМет" xfId="320"/>
    <cellStyle name="ИтогоБазЦ" xfId="321"/>
    <cellStyle name="ИтогоБИМ" xfId="322"/>
    <cellStyle name="ИтогоРесМет" xfId="323"/>
    <cellStyle name="Контрольная ячейка 2" xfId="324"/>
    <cellStyle name="Контрольная ячейка 2 2" xfId="325"/>
    <cellStyle name="Контрольная ячейка 2 2 2" xfId="326"/>
    <cellStyle name="Контрольная ячейка 2 3" xfId="327"/>
    <cellStyle name="Контрольная ячейка 3" xfId="328"/>
    <cellStyle name="ЛокСмета" xfId="329"/>
    <cellStyle name="ЛокСмМТСН" xfId="330"/>
    <cellStyle name="М29" xfId="331"/>
    <cellStyle name="Название 2" xfId="332"/>
    <cellStyle name="Название 2 2" xfId="333"/>
    <cellStyle name="Название 2 3" xfId="334"/>
    <cellStyle name="Название 3" xfId="335"/>
    <cellStyle name="Нейтральный 2" xfId="336"/>
    <cellStyle name="Нейтральный 2 2" xfId="337"/>
    <cellStyle name="Нейтральный 2 2 2" xfId="338"/>
    <cellStyle name="Нейтральный 2 3" xfId="339"/>
    <cellStyle name="Нейтральный 3" xfId="340"/>
    <cellStyle name="ОбСмета" xfId="341"/>
    <cellStyle name="Обычный" xfId="0" builtinId="0"/>
    <cellStyle name="Обычный 10" xfId="342"/>
    <cellStyle name="Обычный 10 2" xfId="343"/>
    <cellStyle name="Обычный 10 2 2" xfId="344"/>
    <cellStyle name="Обычный 10 2 2 2" xfId="345"/>
    <cellStyle name="Обычный 10 2 2 2 2" xfId="346"/>
    <cellStyle name="Обычный 10 2 2 2 2 2" xfId="347"/>
    <cellStyle name="Обычный 10 2 2 2 2 3" xfId="348"/>
    <cellStyle name="Обычный 10 2 2 2 3" xfId="349"/>
    <cellStyle name="Обычный 10 2 2 2 3 2" xfId="350"/>
    <cellStyle name="Обычный 10 2 2 2 3 3" xfId="351"/>
    <cellStyle name="Обычный 10 2 2 2 4" xfId="352"/>
    <cellStyle name="Обычный 10 2 2 2 5" xfId="353"/>
    <cellStyle name="Обычный 10 2 2 3" xfId="354"/>
    <cellStyle name="Обычный 10 2 2 3 2" xfId="355"/>
    <cellStyle name="Обычный 10 2 2 3 3" xfId="356"/>
    <cellStyle name="Обычный 10 2 2 4" xfId="357"/>
    <cellStyle name="Обычный 10 2 2 4 2" xfId="358"/>
    <cellStyle name="Обычный 10 2 2 4 3" xfId="359"/>
    <cellStyle name="Обычный 10 2 2 5" xfId="360"/>
    <cellStyle name="Обычный 10 2 2 6" xfId="361"/>
    <cellStyle name="Обычный 10 2 3" xfId="362"/>
    <cellStyle name="Обычный 10 2 3 2" xfId="363"/>
    <cellStyle name="Обычный 10 2 3 2 2" xfId="364"/>
    <cellStyle name="Обычный 10 2 3 2 3" xfId="365"/>
    <cellStyle name="Обычный 10 2 3 3" xfId="366"/>
    <cellStyle name="Обычный 10 2 3 3 2" xfId="367"/>
    <cellStyle name="Обычный 10 2 3 3 3" xfId="368"/>
    <cellStyle name="Обычный 10 2 3 4" xfId="369"/>
    <cellStyle name="Обычный 10 2 3 5" xfId="370"/>
    <cellStyle name="Обычный 10 2 4" xfId="371"/>
    <cellStyle name="Обычный 10 2 5" xfId="372"/>
    <cellStyle name="Обычный 10 2 5 2" xfId="373"/>
    <cellStyle name="Обычный 10 2 5 3" xfId="374"/>
    <cellStyle name="Обычный 10 3" xfId="375"/>
    <cellStyle name="Обычный 10 3 2" xfId="376"/>
    <cellStyle name="Обычный 10 3 2 2" xfId="377"/>
    <cellStyle name="Обычный 10 3 2 2 2" xfId="378"/>
    <cellStyle name="Обычный 10 3 2 2 3" xfId="379"/>
    <cellStyle name="Обычный 10 3 2 3" xfId="380"/>
    <cellStyle name="Обычный 10 3 2 3 2" xfId="381"/>
    <cellStyle name="Обычный 10 3 2 3 3" xfId="382"/>
    <cellStyle name="Обычный 10 3 2 4" xfId="383"/>
    <cellStyle name="Обычный 10 3 2 5" xfId="384"/>
    <cellStyle name="Обычный 10 3 3" xfId="385"/>
    <cellStyle name="Обычный 10 3 4" xfId="386"/>
    <cellStyle name="Обычный 10 3 4 2" xfId="387"/>
    <cellStyle name="Обычный 10 3 4 3" xfId="388"/>
    <cellStyle name="Обычный 10 3 5" xfId="389"/>
    <cellStyle name="Обычный 10 3 5 2" xfId="390"/>
    <cellStyle name="Обычный 10 3 5 3" xfId="391"/>
    <cellStyle name="Обычный 10 3 6" xfId="392"/>
    <cellStyle name="Обычный 10 3 7" xfId="393"/>
    <cellStyle name="Обычный 10 4" xfId="394"/>
    <cellStyle name="Обычный 10 4 2" xfId="395"/>
    <cellStyle name="Обычный 10 4 2 2" xfId="396"/>
    <cellStyle name="Обычный 10 4 2 3" xfId="397"/>
    <cellStyle name="Обычный 10 4 3" xfId="398"/>
    <cellStyle name="Обычный 10 4 3 2" xfId="399"/>
    <cellStyle name="Обычный 10 4 3 3" xfId="400"/>
    <cellStyle name="Обычный 10 4 4" xfId="401"/>
    <cellStyle name="Обычный 10 4 5" xfId="402"/>
    <cellStyle name="Обычный 11" xfId="403"/>
    <cellStyle name="Обычный 11 2" xfId="404"/>
    <cellStyle name="Обычный 11 3" xfId="405"/>
    <cellStyle name="Обычный 11 3 2" xfId="406"/>
    <cellStyle name="Обычный 11 3 2 2" xfId="407"/>
    <cellStyle name="Обычный 11 3 2 3" xfId="408"/>
    <cellStyle name="Обычный 11 3 3" xfId="409"/>
    <cellStyle name="Обычный 11 3 3 2" xfId="410"/>
    <cellStyle name="Обычный 11 3 3 3" xfId="411"/>
    <cellStyle name="Обычный 11 3 4" xfId="412"/>
    <cellStyle name="Обычный 11 3 4 2" xfId="413"/>
    <cellStyle name="Обычный 11 3 4 3" xfId="414"/>
    <cellStyle name="Обычный 11 3 5" xfId="415"/>
    <cellStyle name="Обычный 11 3 6" xfId="416"/>
    <cellStyle name="Обычный 11 4" xfId="417"/>
    <cellStyle name="Обычный 11 4 2" xfId="418"/>
    <cellStyle name="Обычный 12" xfId="419"/>
    <cellStyle name="Обычный 12 2" xfId="420"/>
    <cellStyle name="Обычный 12 3" xfId="421"/>
    <cellStyle name="Обычный 12 3 2" xfId="422"/>
    <cellStyle name="Обычный 12 4" xfId="423"/>
    <cellStyle name="Обычный 12 5" xfId="424"/>
    <cellStyle name="Обычный 12 5 2" xfId="425"/>
    <cellStyle name="Обычный 12 5 2 2" xfId="426"/>
    <cellStyle name="Обычный 12 5 2 3" xfId="427"/>
    <cellStyle name="Обычный 12 5 3" xfId="428"/>
    <cellStyle name="Обычный 12 5 4" xfId="429"/>
    <cellStyle name="Обычный 12 6" xfId="430"/>
    <cellStyle name="Обычный 12 6 2" xfId="431"/>
    <cellStyle name="Обычный 12 6 3" xfId="432"/>
    <cellStyle name="Обычный 12 7" xfId="433"/>
    <cellStyle name="Обычный 12 7 2" xfId="434"/>
    <cellStyle name="Обычный 12 7 3" xfId="435"/>
    <cellStyle name="Обычный 12 8" xfId="436"/>
    <cellStyle name="Обычный 12 9" xfId="437"/>
    <cellStyle name="Обычный 13" xfId="438"/>
    <cellStyle name="Обычный 13 2" xfId="439"/>
    <cellStyle name="Обычный 13 3" xfId="440"/>
    <cellStyle name="Обычный 14" xfId="441"/>
    <cellStyle name="Обычный 14 2" xfId="442"/>
    <cellStyle name="Обычный 15" xfId="443"/>
    <cellStyle name="Обычный 15 2" xfId="444"/>
    <cellStyle name="Обычный 15 3" xfId="445"/>
    <cellStyle name="Обычный 15 4" xfId="446"/>
    <cellStyle name="Обычный 15 4 2" xfId="447"/>
    <cellStyle name="Обычный 16" xfId="448"/>
    <cellStyle name="Обычный 17" xfId="449"/>
    <cellStyle name="Обычный 17 2" xfId="450"/>
    <cellStyle name="Обычный 18" xfId="451"/>
    <cellStyle name="Обычный 18 2" xfId="452"/>
    <cellStyle name="Обычный 18 3" xfId="453"/>
    <cellStyle name="Обычный 19" xfId="454"/>
    <cellStyle name="Обычный 19 2" xfId="455"/>
    <cellStyle name="Обычный 2" xfId="456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5" xfId="475"/>
    <cellStyle name="Обычный 2 5 2" xfId="476"/>
    <cellStyle name="Обычный 2 5 2 2" xfId="477"/>
    <cellStyle name="Обычный 2 5 2 2 2" xfId="478"/>
    <cellStyle name="Обычный 2 5 2 2 2 2" xfId="479"/>
    <cellStyle name="Обычный 2 5 2 2 2 3" xfId="480"/>
    <cellStyle name="Обычный 2 5 2 2 3" xfId="481"/>
    <cellStyle name="Обычный 2 5 2 2 4" xfId="482"/>
    <cellStyle name="Обычный 2 5 2 3" xfId="483"/>
    <cellStyle name="Обычный 2 5 2 3 2" xfId="484"/>
    <cellStyle name="Обычный 2 5 2 3 3" xfId="485"/>
    <cellStyle name="Обычный 2 5 2 4" xfId="486"/>
    <cellStyle name="Обычный 2 5 2 5" xfId="487"/>
    <cellStyle name="Обычный 2 5 3" xfId="488"/>
    <cellStyle name="Обычный 2 5 3 2" xfId="489"/>
    <cellStyle name="Обычный 2 5 3 2 2" xfId="490"/>
    <cellStyle name="Обычный 2 5 3 2 3" xfId="491"/>
    <cellStyle name="Обычный 2 5 3 3" xfId="492"/>
    <cellStyle name="Обычный 2 5 3 4" xfId="493"/>
    <cellStyle name="Обычный 2 5 4" xfId="494"/>
    <cellStyle name="Обычный 2 5 4 2" xfId="495"/>
    <cellStyle name="Обычный 2 5 4 3" xfId="496"/>
    <cellStyle name="Обычный 2 5 5" xfId="497"/>
    <cellStyle name="Обычный 2 5 5 2" xfId="498"/>
    <cellStyle name="Обычный 2 5 5 3" xfId="499"/>
    <cellStyle name="Обычный 2 5 6" xfId="500"/>
    <cellStyle name="Обычный 2 5 7" xfId="501"/>
    <cellStyle name="Обычный 2_к селектору 26 06 13 (ИПР ПЭС) рабочий (2)" xfId="502"/>
    <cellStyle name="Обычный 20" xfId="503"/>
    <cellStyle name="Обычный 20 2" xfId="504"/>
    <cellStyle name="Обычный 21" xfId="505"/>
    <cellStyle name="Обычный 22" xfId="506"/>
    <cellStyle name="Обычный 23" xfId="507"/>
    <cellStyle name="Обычный 23 2" xfId="508"/>
    <cellStyle name="Обычный 24" xfId="509"/>
    <cellStyle name="Обычный 24 2" xfId="510"/>
    <cellStyle name="Обычный 24 2 2" xfId="511"/>
    <cellStyle name="Обычный 24 2 3" xfId="512"/>
    <cellStyle name="Обычный 24 2 3 2" xfId="513"/>
    <cellStyle name="Обычный 24 2 3 3" xfId="514"/>
    <cellStyle name="Обычный 24 2 4" xfId="515"/>
    <cellStyle name="Обычный 24 2 5" xfId="516"/>
    <cellStyle name="Обычный 24 3" xfId="517"/>
    <cellStyle name="Обычный 24 4" xfId="518"/>
    <cellStyle name="Обычный 25" xfId="519"/>
    <cellStyle name="Обычный 25 2" xfId="520"/>
    <cellStyle name="Обычный 25 2 2" xfId="521"/>
    <cellStyle name="Обычный 25 2 2 2" xfId="522"/>
    <cellStyle name="Обычный 25 2 2 2 2" xfId="523"/>
    <cellStyle name="Обычный 25 2 2 2 3" xfId="524"/>
    <cellStyle name="Обычный 25 2 2 3" xfId="525"/>
    <cellStyle name="Обычный 25 2 2 4" xfId="526"/>
    <cellStyle name="Обычный 25 3" xfId="527"/>
    <cellStyle name="Обычный 25 4" xfId="528"/>
    <cellStyle name="Обычный 26" xfId="529"/>
    <cellStyle name="Обычный 26 2" xfId="530"/>
    <cellStyle name="Обычный 26 3" xfId="531"/>
    <cellStyle name="Обычный 27" xfId="532"/>
    <cellStyle name="Обычный 27 2" xfId="533"/>
    <cellStyle name="Обычный 27 3" xfId="534"/>
    <cellStyle name="Обычный 28" xfId="535"/>
    <cellStyle name="Обычный 28 2" xfId="536"/>
    <cellStyle name="Обычный 28 3" xfId="537"/>
    <cellStyle name="Обычный 29" xfId="538"/>
    <cellStyle name="Обычный 29 2" xfId="539"/>
    <cellStyle name="Обычный 29 3" xfId="540"/>
    <cellStyle name="Обычный 3" xfId="541"/>
    <cellStyle name="Обычный 3 2" xfId="542"/>
    <cellStyle name="Обычный 3 2 2" xfId="543"/>
    <cellStyle name="Обычный 3 2 2 2" xfId="544"/>
    <cellStyle name="Обычный 3 2 2 3" xfId="545"/>
    <cellStyle name="Обычный 3 2 2 3 2" xfId="971"/>
    <cellStyle name="Обычный 3 2 3" xfId="546"/>
    <cellStyle name="Обычный 3 2 4" xfId="547"/>
    <cellStyle name="Обычный 3 2 5" xfId="548"/>
    <cellStyle name="Обычный 3 3" xfId="549"/>
    <cellStyle name="Обычный 3 3 2" xfId="550"/>
    <cellStyle name="Обычный 3 3 3" xfId="551"/>
    <cellStyle name="Обычный 3 4" xfId="552"/>
    <cellStyle name="Обычный 3 5" xfId="553"/>
    <cellStyle name="Обычный 3 5 2" xfId="554"/>
    <cellStyle name="Обычный 3_ДИПР 2014-2018 (прил 1.1,1.2,1.3,2.2,2.3, 6.1.,6.2,6.3)" xfId="555"/>
    <cellStyle name="Обычный 30" xfId="556"/>
    <cellStyle name="Обычный 31" xfId="557"/>
    <cellStyle name="Обычный 32" xfId="558"/>
    <cellStyle name="Обычный 33" xfId="559"/>
    <cellStyle name="Обычный 33 2" xfId="560"/>
    <cellStyle name="Обычный 34" xfId="561"/>
    <cellStyle name="Обычный 35" xfId="974"/>
    <cellStyle name="Обычный 4" xfId="562"/>
    <cellStyle name="Обычный 4 2" xfId="563"/>
    <cellStyle name="Обычный 4 2 2" xfId="564"/>
    <cellStyle name="Обычный 4 3" xfId="565"/>
    <cellStyle name="Обычный 4 3 2" xfId="566"/>
    <cellStyle name="Обычный 4 3 2 2" xfId="567"/>
    <cellStyle name="Обычный 4 3 2 2 2" xfId="568"/>
    <cellStyle name="Обычный 4 3 2 2 2 2" xfId="569"/>
    <cellStyle name="Обычный 4 3 2 2 2 2 2" xfId="570"/>
    <cellStyle name="Обычный 4 3 2 2 2 2 3" xfId="571"/>
    <cellStyle name="Обычный 4 3 2 2 2 3" xfId="572"/>
    <cellStyle name="Обычный 4 3 2 2 2 3 2" xfId="573"/>
    <cellStyle name="Обычный 4 3 2 2 2 3 3" xfId="574"/>
    <cellStyle name="Обычный 4 3 2 2 2 4" xfId="575"/>
    <cellStyle name="Обычный 4 3 2 2 2 5" xfId="576"/>
    <cellStyle name="Обычный 4 3 2 2 3" xfId="577"/>
    <cellStyle name="Обычный 4 3 2 2 3 2" xfId="578"/>
    <cellStyle name="Обычный 4 3 2 2 3 3" xfId="579"/>
    <cellStyle name="Обычный 4 3 2 2 4" xfId="580"/>
    <cellStyle name="Обычный 4 3 2 2 4 2" xfId="581"/>
    <cellStyle name="Обычный 4 3 2 2 4 3" xfId="582"/>
    <cellStyle name="Обычный 4 3 2 2 5" xfId="583"/>
    <cellStyle name="Обычный 4 3 2 2 6" xfId="584"/>
    <cellStyle name="Обычный 4 3 2 3" xfId="585"/>
    <cellStyle name="Обычный 4 3 2 3 2" xfId="586"/>
    <cellStyle name="Обычный 4 3 2 3 2 2" xfId="587"/>
    <cellStyle name="Обычный 4 3 2 3 2 3" xfId="588"/>
    <cellStyle name="Обычный 4 3 2 3 3" xfId="589"/>
    <cellStyle name="Обычный 4 3 2 3 3 2" xfId="590"/>
    <cellStyle name="Обычный 4 3 2 3 3 3" xfId="591"/>
    <cellStyle name="Обычный 4 3 2 3 4" xfId="592"/>
    <cellStyle name="Обычный 4 3 2 3 5" xfId="593"/>
    <cellStyle name="Обычный 4 3 2 4" xfId="594"/>
    <cellStyle name="Обычный 4 3 2 4 2" xfId="595"/>
    <cellStyle name="Обычный 4 3 2 4 3" xfId="596"/>
    <cellStyle name="Обычный 4 3 2 5" xfId="597"/>
    <cellStyle name="Обычный 4 3 2 5 2" xfId="598"/>
    <cellStyle name="Обычный 4 3 2 5 3" xfId="599"/>
    <cellStyle name="Обычный 4 3 2 6" xfId="600"/>
    <cellStyle name="Обычный 4 3 2 7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2 3" xfId="606"/>
    <cellStyle name="Обычный 4 3 3 2 3" xfId="607"/>
    <cellStyle name="Обычный 4 3 3 2 3 2" xfId="608"/>
    <cellStyle name="Обычный 4 3 3 2 3 3" xfId="609"/>
    <cellStyle name="Обычный 4 3 3 2 4" xfId="610"/>
    <cellStyle name="Обычный 4 3 3 2 5" xfId="611"/>
    <cellStyle name="Обычный 4 3 3 3" xfId="612"/>
    <cellStyle name="Обычный 4 3 3 3 2" xfId="613"/>
    <cellStyle name="Обычный 4 3 3 3 3" xfId="614"/>
    <cellStyle name="Обычный 4 3 3 4" xfId="615"/>
    <cellStyle name="Обычный 4 3 3 4 2" xfId="616"/>
    <cellStyle name="Обычный 4 3 3 4 3" xfId="617"/>
    <cellStyle name="Обычный 4 3 3 5" xfId="618"/>
    <cellStyle name="Обычный 4 3 3 6" xfId="619"/>
    <cellStyle name="Обычный 4 3 4" xfId="620"/>
    <cellStyle name="Обычный 4 3 4 2" xfId="621"/>
    <cellStyle name="Обычный 4 3 4 2 2" xfId="622"/>
    <cellStyle name="Обычный 4 3 4 2 3" xfId="623"/>
    <cellStyle name="Обычный 4 3 4 3" xfId="624"/>
    <cellStyle name="Обычный 4 3 4 3 2" xfId="625"/>
    <cellStyle name="Обычный 4 3 4 3 3" xfId="626"/>
    <cellStyle name="Обычный 4 3 4 4" xfId="627"/>
    <cellStyle name="Обычный 4 3 4 5" xfId="628"/>
    <cellStyle name="Обычный 4 3 5" xfId="629"/>
    <cellStyle name="Обычный 4 3 5 2" xfId="630"/>
    <cellStyle name="Обычный 4 3 5 3" xfId="631"/>
    <cellStyle name="Обычный 4 3 6" xfId="632"/>
    <cellStyle name="Обычный 4 3 6 2" xfId="633"/>
    <cellStyle name="Обычный 4 3 6 3" xfId="634"/>
    <cellStyle name="Обычный 4 3 7" xfId="635"/>
    <cellStyle name="Обычный 4 3 8" xfId="636"/>
    <cellStyle name="Обычный 4 4" xfId="637"/>
    <cellStyle name="Обычный 4 4 2" xfId="638"/>
    <cellStyle name="Обычный 4 4 3" xfId="639"/>
    <cellStyle name="Обычный 4 5" xfId="640"/>
    <cellStyle name="Обычный 4 6" xfId="641"/>
    <cellStyle name="Обычный 4 7" xfId="642"/>
    <cellStyle name="Обычный 5" xfId="643"/>
    <cellStyle name="Обычный 5 2" xfId="644"/>
    <cellStyle name="Обычный 5 2 2" xfId="645"/>
    <cellStyle name="Обычный 5 3" xfId="646"/>
    <cellStyle name="Обычный 5 3 2" xfId="647"/>
    <cellStyle name="Обычный 5 3 3" xfId="648"/>
    <cellStyle name="Обычный 5 4" xfId="649"/>
    <cellStyle name="Обычный 5 4 2" xfId="650"/>
    <cellStyle name="Обычный 5 4 2 2" xfId="651"/>
    <cellStyle name="Обычный 5 4 2 3" xfId="652"/>
    <cellStyle name="Обычный 5 4 3" xfId="653"/>
    <cellStyle name="Обычный 5 4 3 2" xfId="654"/>
    <cellStyle name="Обычный 5 4 3 3" xfId="655"/>
    <cellStyle name="Обычный 5 4 4" xfId="656"/>
    <cellStyle name="Обычный 5 4 5" xfId="657"/>
    <cellStyle name="Обычный 5_Все прил 2012-2017 (коррект ПР) ЕАО" xfId="658"/>
    <cellStyle name="Обычный 6" xfId="659"/>
    <cellStyle name="Обычный 6 2" xfId="660"/>
    <cellStyle name="Обычный 6 2 10" xfId="972"/>
    <cellStyle name="Обычный 6 2 11" xfId="975"/>
    <cellStyle name="Обычный 6 2 12" xfId="976"/>
    <cellStyle name="Обычный 6 2 12 2" xfId="978"/>
    <cellStyle name="Обычный 6 2 2" xfId="661"/>
    <cellStyle name="Обычный 6 2 2 2" xfId="662"/>
    <cellStyle name="Обычный 6 2 2 2 2" xfId="663"/>
    <cellStyle name="Обычный 6 2 2 2 2 2" xfId="664"/>
    <cellStyle name="Обычный 6 2 2 2 2 3" xfId="665"/>
    <cellStyle name="Обычный 6 2 2 2 3" xfId="666"/>
    <cellStyle name="Обычный 6 2 2 2 3 2" xfId="667"/>
    <cellStyle name="Обычный 6 2 2 2 3 3" xfId="668"/>
    <cellStyle name="Обычный 6 2 2 3" xfId="669"/>
    <cellStyle name="Обычный 6 2 2 3 2" xfId="670"/>
    <cellStyle name="Обычный 6 2 2 3 3" xfId="671"/>
    <cellStyle name="Обычный 6 2 2 4" xfId="672"/>
    <cellStyle name="Обычный 6 2 2 4 2" xfId="673"/>
    <cellStyle name="Обычный 6 2 2 4 3" xfId="674"/>
    <cellStyle name="Обычный 6 2 2 5" xfId="675"/>
    <cellStyle name="Обычный 6 2 2 6" xfId="676"/>
    <cellStyle name="Обычный 6 2 2 7" xfId="677"/>
    <cellStyle name="Обычный 6 2 3" xfId="678"/>
    <cellStyle name="Обычный 6 2 4" xfId="679"/>
    <cellStyle name="Обычный 6 2 4 2" xfId="680"/>
    <cellStyle name="Обычный 6 2 4 3" xfId="681"/>
    <cellStyle name="Обычный 6 2 5" xfId="682"/>
    <cellStyle name="Обычный 6 2 6" xfId="683"/>
    <cellStyle name="Обычный 6 2 7" xfId="684"/>
    <cellStyle name="Обычный 6 2 8" xfId="685"/>
    <cellStyle name="Обычный 6 2 8 2" xfId="977"/>
    <cellStyle name="Обычный 6 2 9" xfId="686"/>
    <cellStyle name="Обычный 6 2 9 2" xfId="687"/>
    <cellStyle name="Обычный 6 3" xfId="688"/>
    <cellStyle name="Обычный 6 3 2" xfId="689"/>
    <cellStyle name="Обычный 6 4" xfId="690"/>
    <cellStyle name="Обычный 6 5" xfId="691"/>
    <cellStyle name="Обычный 6 6" xfId="692"/>
    <cellStyle name="Обычный 6 6 2" xfId="693"/>
    <cellStyle name="Обычный 6 6 3" xfId="694"/>
    <cellStyle name="Обычный 6 7" xfId="695"/>
    <cellStyle name="Обычный 6 8" xfId="696"/>
    <cellStyle name="Обычный 6 9" xfId="697"/>
    <cellStyle name="Обычный 7" xfId="698"/>
    <cellStyle name="Обычный 7 2" xfId="699"/>
    <cellStyle name="Обычный 7 2 2" xfId="700"/>
    <cellStyle name="Обычный 7 2 2 2" xfId="701"/>
    <cellStyle name="Обычный 7 2 2 2 2" xfId="702"/>
    <cellStyle name="Обычный 7 2 2 2 2 2" xfId="703"/>
    <cellStyle name="Обычный 7 2 2 2 2 3" xfId="704"/>
    <cellStyle name="Обычный 7 2 2 2 2 4" xfId="705"/>
    <cellStyle name="Обычный 7 2 2 2 3" xfId="706"/>
    <cellStyle name="Обычный 7 2 2 2 4" xfId="707"/>
    <cellStyle name="Обычный 7 2 2 3" xfId="708"/>
    <cellStyle name="Обычный 7 2 2 3 2" xfId="709"/>
    <cellStyle name="Обычный 7 2 2 3 3" xfId="710"/>
    <cellStyle name="Обычный 7 2 2 4" xfId="711"/>
    <cellStyle name="Обычный 7 2 2 4 2" xfId="712"/>
    <cellStyle name="Обычный 7 2 2 4 3" xfId="713"/>
    <cellStyle name="Обычный 7 2 2 5" xfId="714"/>
    <cellStyle name="Обычный 7 2 2 6" xfId="715"/>
    <cellStyle name="Обычный 7 2 3" xfId="716"/>
    <cellStyle name="Обычный 7 3" xfId="717"/>
    <cellStyle name="Обычный 7 3 2" xfId="718"/>
    <cellStyle name="Обычный 7 4" xfId="719"/>
    <cellStyle name="Обычный 7 5" xfId="720"/>
    <cellStyle name="Обычный 7 6" xfId="721"/>
    <cellStyle name="Обычный 7 6 2" xfId="722"/>
    <cellStyle name="Обычный 7 6 3" xfId="723"/>
    <cellStyle name="Обычный 8" xfId="724"/>
    <cellStyle name="Обычный 8 2" xfId="725"/>
    <cellStyle name="Обычный 8 2 2" xfId="726"/>
    <cellStyle name="Обычный 8 28" xfId="727"/>
    <cellStyle name="Обычный 8 28 2" xfId="728"/>
    <cellStyle name="Обычный 8 3" xfId="729"/>
    <cellStyle name="Обычный 8_Прил 6.1, 6,2, 6,3 факт ЕИ" xfId="730"/>
    <cellStyle name="Обычный 9" xfId="731"/>
    <cellStyle name="Обычный 9 2" xfId="732"/>
    <cellStyle name="Обычный 9 2 2" xfId="733"/>
    <cellStyle name="Обычный 9 2 2 2" xfId="734"/>
    <cellStyle name="Обычный 9 2 2 2 2" xfId="735"/>
    <cellStyle name="Обычный 9 2 2 2 2 2" xfId="736"/>
    <cellStyle name="Обычный 9 2 2 2 2 3" xfId="737"/>
    <cellStyle name="Обычный 9 2 2 2 3" xfId="738"/>
    <cellStyle name="Обычный 9 2 2 2 4" xfId="739"/>
    <cellStyle name="Обычный 9 2 2 3" xfId="740"/>
    <cellStyle name="Обычный 9 2 2 3 2" xfId="741"/>
    <cellStyle name="Обычный 9 2 2 3 3" xfId="742"/>
    <cellStyle name="Обычный 9 2 2 4" xfId="743"/>
    <cellStyle name="Обычный 9 2 2 5" xfId="744"/>
    <cellStyle name="Обычный 9 2 3" xfId="745"/>
    <cellStyle name="Обычный 9 2 3 2" xfId="746"/>
    <cellStyle name="Обычный 9 2 3 2 2" xfId="747"/>
    <cellStyle name="Обычный 9 2 3 2 3" xfId="748"/>
    <cellStyle name="Обычный 9 2 3 3" xfId="749"/>
    <cellStyle name="Обычный 9 2 3 4" xfId="750"/>
    <cellStyle name="Обычный 9 3" xfId="751"/>
    <cellStyle name="Параметр" xfId="752"/>
    <cellStyle name="ПеременныеСметы" xfId="753"/>
    <cellStyle name="ПИР" xfId="754"/>
    <cellStyle name="Плохой 2" xfId="755"/>
    <cellStyle name="Плохой 2 2" xfId="756"/>
    <cellStyle name="Плохой 2 2 2" xfId="757"/>
    <cellStyle name="Плохой 2 3" xfId="758"/>
    <cellStyle name="Плохой 3" xfId="759"/>
    <cellStyle name="Пояснение 2" xfId="760"/>
    <cellStyle name="Пояснение 2 2" xfId="761"/>
    <cellStyle name="Пояснение 2 2 2" xfId="762"/>
    <cellStyle name="Пояснение 2 3" xfId="763"/>
    <cellStyle name="Пояснение 3" xfId="764"/>
    <cellStyle name="Примечание 2" xfId="765"/>
    <cellStyle name="Примечание 2 2" xfId="766"/>
    <cellStyle name="Примечание 2 2 2" xfId="767"/>
    <cellStyle name="Примечание 2 2 2 2" xfId="768"/>
    <cellStyle name="Примечание 2 2 3" xfId="769"/>
    <cellStyle name="Примечание 2 3" xfId="770"/>
    <cellStyle name="Примечание 2 3 2" xfId="771"/>
    <cellStyle name="Примечание 2 4" xfId="772"/>
    <cellStyle name="Примечание 2 5" xfId="773"/>
    <cellStyle name="Примечание 2 6" xfId="774"/>
    <cellStyle name="Примечание 3" xfId="775"/>
    <cellStyle name="Примечание 3 2" xfId="776"/>
    <cellStyle name="Примечание 3 2 2" xfId="777"/>
    <cellStyle name="Примечание 3 3" xfId="778"/>
    <cellStyle name="Примечание 4" xfId="779"/>
    <cellStyle name="Примечание 4 2" xfId="780"/>
    <cellStyle name="Процентный 2" xfId="781"/>
    <cellStyle name="Процентный 2 2" xfId="782"/>
    <cellStyle name="Процентный 2 2 2" xfId="783"/>
    <cellStyle name="Процентный 2 2 3" xfId="784"/>
    <cellStyle name="Процентный 2 3" xfId="785"/>
    <cellStyle name="Процентный 2 3 2" xfId="786"/>
    <cellStyle name="Процентный 3" xfId="787"/>
    <cellStyle name="Процентный 3 2" xfId="788"/>
    <cellStyle name="Процентный 3 3" xfId="789"/>
    <cellStyle name="Процентный 4" xfId="790"/>
    <cellStyle name="Процентный 4 2" xfId="791"/>
    <cellStyle name="Процентный 4 2 2" xfId="792"/>
    <cellStyle name="Процентный 4 3" xfId="793"/>
    <cellStyle name="Процентный 5" xfId="794"/>
    <cellStyle name="Процентный 6" xfId="795"/>
    <cellStyle name="Процентный 6 2" xfId="796"/>
    <cellStyle name="Процентный 6 2 2" xfId="797"/>
    <cellStyle name="Процентный 6 2 3" xfId="798"/>
    <cellStyle name="Процентный 6 3" xfId="799"/>
    <cellStyle name="Процентный 6 4" xfId="800"/>
    <cellStyle name="Процентный 7" xfId="801"/>
    <cellStyle name="Процентный 7 2" xfId="802"/>
    <cellStyle name="Процентный 7 3" xfId="803"/>
    <cellStyle name="РесСмета" xfId="804"/>
    <cellStyle name="СводВедРес" xfId="805"/>
    <cellStyle name="СводкаСтоимРаб" xfId="806"/>
    <cellStyle name="СводРасч" xfId="807"/>
    <cellStyle name="Связанная ячейка 2" xfId="808"/>
    <cellStyle name="Связанная ячейка 2 2" xfId="809"/>
    <cellStyle name="Связанная ячейка 2 2 2" xfId="810"/>
    <cellStyle name="Связанная ячейка 2 3" xfId="811"/>
    <cellStyle name="Связанная ячейка 3" xfId="812"/>
    <cellStyle name="Стиль 1" xfId="813"/>
    <cellStyle name="Стиль 1 2" xfId="814"/>
    <cellStyle name="Стиль 1 2 2" xfId="815"/>
    <cellStyle name="Стиль 1 3" xfId="816"/>
    <cellStyle name="Стиль 1 3 2" xfId="817"/>
    <cellStyle name="Стиль 1 4" xfId="818"/>
    <cellStyle name="Стиль 1 5" xfId="819"/>
    <cellStyle name="Стиль 1_1.2 ХЭС" xfId="820"/>
    <cellStyle name="Текст предупреждения 2" xfId="821"/>
    <cellStyle name="Текст предупреждения 2 2" xfId="822"/>
    <cellStyle name="Текст предупреждения 2 2 2" xfId="823"/>
    <cellStyle name="Текст предупреждения 2 3" xfId="824"/>
    <cellStyle name="Текст предупреждения 3" xfId="825"/>
    <cellStyle name="Текст предупреждения 3 2" xfId="826"/>
    <cellStyle name="Титул" xfId="827"/>
    <cellStyle name="Тысячи [0]_laroux" xfId="828"/>
    <cellStyle name="Тысячи_laroux" xfId="829"/>
    <cellStyle name="Финансовый 10" xfId="830"/>
    <cellStyle name="Финансовый 11" xfId="831"/>
    <cellStyle name="Финансовый 2" xfId="832"/>
    <cellStyle name="Финансовый 2 10" xfId="833"/>
    <cellStyle name="Финансовый 2 11" xfId="834"/>
    <cellStyle name="Финансовый 2 12" xfId="835"/>
    <cellStyle name="Финансовый 2 2" xfId="836"/>
    <cellStyle name="Финансовый 2 2 2" xfId="837"/>
    <cellStyle name="Финансовый 2 2 2 2" xfId="838"/>
    <cellStyle name="Финансовый 2 2 2 2 2" xfId="839"/>
    <cellStyle name="Финансовый 2 2 3" xfId="840"/>
    <cellStyle name="Финансовый 2 3" xfId="841"/>
    <cellStyle name="Финансовый 2 3 2" xfId="842"/>
    <cellStyle name="Финансовый 2 3 3" xfId="843"/>
    <cellStyle name="Финансовый 2 4" xfId="844"/>
    <cellStyle name="Финансовый 2 5" xfId="845"/>
    <cellStyle name="Финансовый 2 6" xfId="846"/>
    <cellStyle name="Финансовый 2 7" xfId="847"/>
    <cellStyle name="Финансовый 2 7 2" xfId="848"/>
    <cellStyle name="Финансовый 2 7 2 2" xfId="849"/>
    <cellStyle name="Финансовый 2 7 2 3" xfId="850"/>
    <cellStyle name="Финансовый 2 7 3" xfId="851"/>
    <cellStyle name="Финансовый 2 7 4" xfId="852"/>
    <cellStyle name="Финансовый 2 8" xfId="853"/>
    <cellStyle name="Финансовый 2 8 2" xfId="854"/>
    <cellStyle name="Финансовый 2 8 3" xfId="855"/>
    <cellStyle name="Финансовый 2 9" xfId="856"/>
    <cellStyle name="Финансовый 2 9 2" xfId="857"/>
    <cellStyle name="Финансовый 2 9 3" xfId="858"/>
    <cellStyle name="Финансовый 3" xfId="859"/>
    <cellStyle name="Финансовый 3 2" xfId="860"/>
    <cellStyle name="Финансовый 3 2 2" xfId="861"/>
    <cellStyle name="Финансовый 3 2 2 2" xfId="862"/>
    <cellStyle name="Финансовый 3 2 2 2 2" xfId="863"/>
    <cellStyle name="Финансовый 3 2 2 2 3" xfId="864"/>
    <cellStyle name="Финансовый 3 2 2 2 3 2" xfId="865"/>
    <cellStyle name="Финансовый 3 2 2 2 3 2 2" xfId="866"/>
    <cellStyle name="Финансовый 3 2 2 2 3 2 3" xfId="867"/>
    <cellStyle name="Финансовый 3 2 2 2 3 3" xfId="868"/>
    <cellStyle name="Финансовый 3 2 2 2 3 4" xfId="869"/>
    <cellStyle name="Финансовый 3 2 2 3" xfId="870"/>
    <cellStyle name="Финансовый 3 2 2 4" xfId="871"/>
    <cellStyle name="Финансовый 3 2 2 4 2" xfId="872"/>
    <cellStyle name="Финансовый 3 2 2 4 2 2" xfId="873"/>
    <cellStyle name="Финансовый 3 2 2 4 2 3" xfId="874"/>
    <cellStyle name="Финансовый 3 2 2 4 3" xfId="875"/>
    <cellStyle name="Финансовый 3 2 2 4 4" xfId="876"/>
    <cellStyle name="Финансовый 3 2 3" xfId="877"/>
    <cellStyle name="Финансовый 3 2 3 2" xfId="878"/>
    <cellStyle name="Финансовый 3 2 3 3" xfId="879"/>
    <cellStyle name="Финансовый 3 2 3 3 2" xfId="880"/>
    <cellStyle name="Финансовый 3 2 3 3 2 2" xfId="881"/>
    <cellStyle name="Финансовый 3 2 3 3 2 3" xfId="882"/>
    <cellStyle name="Финансовый 3 2 3 3 3" xfId="883"/>
    <cellStyle name="Финансовый 3 2 3 3 4" xfId="884"/>
    <cellStyle name="Финансовый 3 2 4" xfId="885"/>
    <cellStyle name="Финансовый 3 3" xfId="886"/>
    <cellStyle name="Финансовый 3 3 2" xfId="887"/>
    <cellStyle name="Финансовый 3 3 2 2" xfId="888"/>
    <cellStyle name="Финансовый 3 3 2 3" xfId="889"/>
    <cellStyle name="Финансовый 3 3 2 3 2" xfId="890"/>
    <cellStyle name="Финансовый 3 3 2 3 2 2" xfId="891"/>
    <cellStyle name="Финансовый 3 3 2 3 2 3" xfId="892"/>
    <cellStyle name="Финансовый 3 3 2 3 3" xfId="893"/>
    <cellStyle name="Финансовый 3 3 2 3 4" xfId="894"/>
    <cellStyle name="Финансовый 3 3 3" xfId="895"/>
    <cellStyle name="Финансовый 3 3 4" xfId="896"/>
    <cellStyle name="Финансовый 3 3 4 2" xfId="897"/>
    <cellStyle name="Финансовый 3 3 4 2 2" xfId="898"/>
    <cellStyle name="Финансовый 3 3 4 2 3" xfId="899"/>
    <cellStyle name="Финансовый 3 3 4 3" xfId="900"/>
    <cellStyle name="Финансовый 3 3 4 4" xfId="901"/>
    <cellStyle name="Финансовый 3 4" xfId="902"/>
    <cellStyle name="Финансовый 3 4 2" xfId="903"/>
    <cellStyle name="Финансовый 3 4 3" xfId="904"/>
    <cellStyle name="Финансовый 3 4 3 2" xfId="905"/>
    <cellStyle name="Финансовый 3 4 3 2 2" xfId="906"/>
    <cellStyle name="Финансовый 3 4 3 2 3" xfId="907"/>
    <cellStyle name="Финансовый 3 4 3 3" xfId="908"/>
    <cellStyle name="Финансовый 3 4 3 4" xfId="909"/>
    <cellStyle name="Финансовый 3 5" xfId="910"/>
    <cellStyle name="Финансовый 3 6" xfId="911"/>
    <cellStyle name="Финансовый 3 6 2" xfId="912"/>
    <cellStyle name="Финансовый 3 6 3" xfId="913"/>
    <cellStyle name="Финансовый 3 7" xfId="914"/>
    <cellStyle name="Финансовый 3 8" xfId="915"/>
    <cellStyle name="Финансовый 3 9" xfId="916"/>
    <cellStyle name="Финансовый 4" xfId="917"/>
    <cellStyle name="Финансовый 4 2" xfId="918"/>
    <cellStyle name="Финансовый 4 3" xfId="919"/>
    <cellStyle name="Финансовый 4 4" xfId="920"/>
    <cellStyle name="Финансовый 4 4 2" xfId="921"/>
    <cellStyle name="Финансовый 4 4 2 2" xfId="922"/>
    <cellStyle name="Финансовый 4 4 3" xfId="923"/>
    <cellStyle name="Финансовый 4 4 3 2" xfId="924"/>
    <cellStyle name="Финансовый 4 4 3 3" xfId="925"/>
    <cellStyle name="Финансовый 4 4 4" xfId="926"/>
    <cellStyle name="Финансовый 4 4 4 2" xfId="927"/>
    <cellStyle name="Финансовый 4 4 4 3" xfId="928"/>
    <cellStyle name="Финансовый 4 4 5" xfId="929"/>
    <cellStyle name="Финансовый 4 4 6" xfId="930"/>
    <cellStyle name="Финансовый 4 5" xfId="931"/>
    <cellStyle name="Финансовый 4 6" xfId="932"/>
    <cellStyle name="Финансовый 4 6 2" xfId="933"/>
    <cellStyle name="Финансовый 4 6 3" xfId="934"/>
    <cellStyle name="Финансовый 4 7" xfId="935"/>
    <cellStyle name="Финансовый 4 7 2" xfId="973"/>
    <cellStyle name="Финансовый 5" xfId="936"/>
    <cellStyle name="Финансовый 5 2" xfId="937"/>
    <cellStyle name="Финансовый 6" xfId="938"/>
    <cellStyle name="Финансовый 6 2" xfId="939"/>
    <cellStyle name="Финансовый 6 2 2" xfId="940"/>
    <cellStyle name="Финансовый 6 2 3" xfId="941"/>
    <cellStyle name="Финансовый 6 3" xfId="942"/>
    <cellStyle name="Финансовый 6 3 2" xfId="943"/>
    <cellStyle name="Финансовый 6 3 3" xfId="944"/>
    <cellStyle name="Финансовый 6 4" xfId="945"/>
    <cellStyle name="Финансовый 6 5" xfId="946"/>
    <cellStyle name="Финансовый 7" xfId="947"/>
    <cellStyle name="Финансовый 7 2" xfId="948"/>
    <cellStyle name="Финансовый 7 3" xfId="949"/>
    <cellStyle name="Финансовый 7 3 2" xfId="950"/>
    <cellStyle name="Финансовый 7 3 2 2" xfId="951"/>
    <cellStyle name="Финансовый 7 3 2 3" xfId="952"/>
    <cellStyle name="Финансовый 7 3 3" xfId="953"/>
    <cellStyle name="Финансовый 7 3 3 2" xfId="954"/>
    <cellStyle name="Финансовый 7 3 3 3" xfId="955"/>
    <cellStyle name="Финансовый 7 3 4" xfId="956"/>
    <cellStyle name="Финансовый 7 3 5" xfId="957"/>
    <cellStyle name="Финансовый 8" xfId="958"/>
    <cellStyle name="Финансовый 8 2" xfId="959"/>
    <cellStyle name="Финансовый 8 3" xfId="960"/>
    <cellStyle name="Финансовый 9" xfId="961"/>
    <cellStyle name="Формула" xfId="962"/>
    <cellStyle name="Хвост" xfId="963"/>
    <cellStyle name="Хороший 2" xfId="964"/>
    <cellStyle name="Хороший 2 2" xfId="965"/>
    <cellStyle name="Хороший 2 2 2" xfId="966"/>
    <cellStyle name="Хороший 2 3" xfId="967"/>
    <cellStyle name="Хороший 3" xfId="968"/>
    <cellStyle name="Ценник" xfId="969"/>
    <cellStyle name="Экспертиза" xfId="9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workbookViewId="0">
      <selection activeCell="F8" sqref="F8"/>
    </sheetView>
  </sheetViews>
  <sheetFormatPr defaultColWidth="8.85546875" defaultRowHeight="15" x14ac:dyDescent="0.25"/>
  <cols>
    <col min="1" max="1" width="5.28515625" style="42" customWidth="1"/>
    <col min="2" max="2" width="31.28515625" style="42" customWidth="1"/>
    <col min="3" max="3" width="44.5703125" style="42" customWidth="1"/>
    <col min="4" max="5" width="15.28515625" style="42" customWidth="1"/>
    <col min="6" max="7" width="21.7109375" style="42" customWidth="1"/>
    <col min="8" max="8" width="17.42578125" style="42" customWidth="1"/>
    <col min="9" max="9" width="18.5703125" style="42" customWidth="1"/>
    <col min="10" max="11" width="17.28515625" style="42" customWidth="1"/>
    <col min="12" max="16384" width="8.85546875" style="42"/>
  </cols>
  <sheetData>
    <row r="1" spans="1:13" x14ac:dyDescent="0.25">
      <c r="B1" s="43"/>
    </row>
    <row r="2" spans="1:13" s="44" customFormat="1" ht="15.75" x14ac:dyDescent="0.25">
      <c r="A2" s="203" t="s">
        <v>155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M2" s="43"/>
    </row>
    <row r="3" spans="1:13" ht="16.5" thickBot="1" x14ac:dyDescent="0.3">
      <c r="A3" s="45"/>
      <c r="B3" s="45"/>
      <c r="C3" s="45"/>
      <c r="D3" s="45"/>
      <c r="E3" s="45"/>
      <c r="F3" s="45"/>
      <c r="G3" s="45"/>
      <c r="I3" s="45"/>
      <c r="J3" s="45"/>
      <c r="K3" s="46" t="s">
        <v>89</v>
      </c>
    </row>
    <row r="4" spans="1:13" ht="15.75" x14ac:dyDescent="0.25">
      <c r="A4" s="204" t="s">
        <v>90</v>
      </c>
      <c r="B4" s="206" t="s">
        <v>91</v>
      </c>
      <c r="C4" s="208" t="s">
        <v>92</v>
      </c>
      <c r="D4" s="206" t="s">
        <v>93</v>
      </c>
      <c r="E4" s="206" t="s">
        <v>94</v>
      </c>
      <c r="F4" s="47" t="s">
        <v>95</v>
      </c>
      <c r="G4" s="48" t="s">
        <v>96</v>
      </c>
      <c r="H4" s="206" t="s">
        <v>97</v>
      </c>
      <c r="I4" s="209" t="s">
        <v>98</v>
      </c>
      <c r="J4" s="210"/>
      <c r="K4" s="211"/>
    </row>
    <row r="5" spans="1:13" s="52" customFormat="1" ht="126" x14ac:dyDescent="0.25">
      <c r="A5" s="205"/>
      <c r="B5" s="207"/>
      <c r="C5" s="207"/>
      <c r="D5" s="207"/>
      <c r="E5" s="207"/>
      <c r="F5" s="49" t="s">
        <v>99</v>
      </c>
      <c r="G5" s="50" t="s">
        <v>100</v>
      </c>
      <c r="H5" s="207"/>
      <c r="I5" s="49" t="s">
        <v>101</v>
      </c>
      <c r="J5" s="49" t="s">
        <v>102</v>
      </c>
      <c r="K5" s="51" t="s">
        <v>103</v>
      </c>
    </row>
    <row r="6" spans="1:13" s="57" customFormat="1" ht="12.75" thickBot="1" x14ac:dyDescent="0.25">
      <c r="A6" s="53">
        <v>1</v>
      </c>
      <c r="B6" s="54">
        <v>2</v>
      </c>
      <c r="C6" s="54"/>
      <c r="D6" s="54">
        <v>3</v>
      </c>
      <c r="E6" s="54">
        <v>4</v>
      </c>
      <c r="F6" s="54">
        <v>5</v>
      </c>
      <c r="G6" s="55">
        <v>6</v>
      </c>
      <c r="H6" s="54">
        <v>7</v>
      </c>
      <c r="I6" s="54"/>
      <c r="J6" s="54"/>
      <c r="K6" s="56"/>
    </row>
    <row r="7" spans="1:13" ht="63.75" x14ac:dyDescent="0.25">
      <c r="A7" s="49">
        <v>1</v>
      </c>
      <c r="B7" s="58" t="s">
        <v>156</v>
      </c>
      <c r="C7" s="112" t="s">
        <v>145</v>
      </c>
      <c r="D7" s="49">
        <v>2011</v>
      </c>
      <c r="E7" s="49">
        <v>2020</v>
      </c>
      <c r="F7" s="59">
        <f>Т!H70</f>
        <v>5.337825339550812</v>
      </c>
      <c r="G7" s="60" t="e">
        <f>#REF!</f>
        <v>#REF!</v>
      </c>
      <c r="H7" s="59" t="e">
        <f>G7-F7</f>
        <v>#REF!</v>
      </c>
      <c r="I7" s="49"/>
      <c r="J7" s="61"/>
      <c r="K7" s="49"/>
    </row>
    <row r="8" spans="1:13" ht="31.5" customHeight="1" x14ac:dyDescent="0.25">
      <c r="A8" s="49"/>
      <c r="B8" s="49"/>
      <c r="C8" s="62"/>
      <c r="D8" s="49"/>
      <c r="E8" s="49"/>
      <c r="F8" s="63"/>
      <c r="G8" s="64"/>
      <c r="H8" s="65"/>
      <c r="I8" s="49"/>
      <c r="J8" s="49"/>
      <c r="K8" s="49"/>
      <c r="L8" s="198"/>
      <c r="M8" s="199"/>
    </row>
    <row r="9" spans="1:13" ht="15.75" x14ac:dyDescent="0.25">
      <c r="A9" s="49"/>
      <c r="B9" s="49"/>
      <c r="C9" s="49"/>
      <c r="D9" s="49"/>
      <c r="E9" s="49"/>
      <c r="F9" s="59"/>
      <c r="G9" s="60"/>
      <c r="H9" s="59"/>
      <c r="I9" s="49"/>
      <c r="J9" s="49"/>
      <c r="K9" s="49"/>
    </row>
    <row r="10" spans="1:13" ht="15.75" x14ac:dyDescent="0.25">
      <c r="A10" s="49"/>
      <c r="B10" s="49"/>
      <c r="C10" s="49"/>
      <c r="D10" s="49"/>
      <c r="E10" s="49"/>
      <c r="F10" s="59"/>
      <c r="G10" s="60"/>
      <c r="H10" s="59"/>
      <c r="I10" s="49"/>
      <c r="J10" s="49"/>
      <c r="K10" s="49"/>
    </row>
    <row r="11" spans="1:13" x14ac:dyDescent="0.25">
      <c r="B11" s="66"/>
      <c r="C11" s="200"/>
      <c r="D11" s="200"/>
      <c r="E11" s="200"/>
      <c r="F11" s="200"/>
      <c r="G11" s="200"/>
      <c r="H11" s="200"/>
      <c r="I11" s="200"/>
      <c r="J11" s="200"/>
      <c r="K11" s="200"/>
    </row>
    <row r="12" spans="1:13" ht="90.6" customHeight="1" x14ac:dyDescent="0.25">
      <c r="F12" s="201"/>
      <c r="G12" s="201"/>
      <c r="H12" s="201"/>
      <c r="I12" s="202"/>
      <c r="J12" s="202"/>
      <c r="K12" s="202"/>
    </row>
  </sheetData>
  <mergeCells count="12">
    <mergeCell ref="L8:M8"/>
    <mergeCell ref="C11:K11"/>
    <mergeCell ref="F12:H12"/>
    <mergeCell ref="I12:K12"/>
    <mergeCell ref="A2:K2"/>
    <mergeCell ref="A4:A5"/>
    <mergeCell ref="B4:B5"/>
    <mergeCell ref="C4:C5"/>
    <mergeCell ref="D4:D5"/>
    <mergeCell ref="E4:E5"/>
    <mergeCell ref="H4:H5"/>
    <mergeCell ref="I4:K4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9"/>
  <sheetViews>
    <sheetView showGridLines="0" topLeftCell="A19" workbookViewId="0">
      <selection activeCell="E11" sqref="E11:E13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16384" width="9.140625" style="4"/>
  </cols>
  <sheetData>
    <row r="1" spans="1:8" x14ac:dyDescent="0.2">
      <c r="G1" s="3"/>
      <c r="H1" s="3"/>
    </row>
    <row r="2" spans="1:8" x14ac:dyDescent="0.2">
      <c r="D2" s="6" t="s">
        <v>5</v>
      </c>
      <c r="F2" s="3"/>
      <c r="G2" s="3"/>
      <c r="H2" s="3"/>
    </row>
    <row r="3" spans="1:8" x14ac:dyDescent="0.2">
      <c r="D3" s="7"/>
      <c r="F3" s="3"/>
      <c r="G3" s="3"/>
      <c r="H3" s="3"/>
    </row>
    <row r="4" spans="1:8" x14ac:dyDescent="0.2">
      <c r="C4" s="219" t="s">
        <v>156</v>
      </c>
      <c r="D4" s="219"/>
      <c r="E4" s="219"/>
      <c r="F4" s="219"/>
      <c r="G4" s="219"/>
      <c r="H4" s="3"/>
    </row>
    <row r="5" spans="1:8" x14ac:dyDescent="0.2">
      <c r="D5" s="8" t="s">
        <v>0</v>
      </c>
      <c r="F5" s="3"/>
      <c r="G5" s="3"/>
      <c r="H5" s="3"/>
    </row>
    <row r="6" spans="1:8" x14ac:dyDescent="0.2">
      <c r="H6" s="3"/>
    </row>
    <row r="7" spans="1:8" x14ac:dyDescent="0.2">
      <c r="B7" s="2" t="s">
        <v>63</v>
      </c>
      <c r="D7" s="7"/>
      <c r="E7" s="3"/>
      <c r="F7" s="3"/>
      <c r="G7" s="3"/>
      <c r="H7" s="3"/>
    </row>
    <row r="8" spans="1:8" x14ac:dyDescent="0.2">
      <c r="D8" s="7"/>
      <c r="E8" s="3"/>
      <c r="F8" s="3"/>
      <c r="G8" s="3"/>
      <c r="H8" s="3"/>
    </row>
    <row r="9" spans="1:8" x14ac:dyDescent="0.2">
      <c r="D9" s="3"/>
      <c r="E9" s="3"/>
      <c r="F9" s="3"/>
      <c r="G9" s="3"/>
      <c r="H9" s="3"/>
    </row>
    <row r="10" spans="1:8" ht="12.75" customHeight="1" x14ac:dyDescent="0.2">
      <c r="A10" s="212" t="s">
        <v>1</v>
      </c>
      <c r="B10" s="213" t="s">
        <v>6</v>
      </c>
      <c r="C10" s="213" t="s">
        <v>7</v>
      </c>
      <c r="D10" s="214" t="s">
        <v>9</v>
      </c>
      <c r="E10" s="214"/>
      <c r="F10" s="214"/>
      <c r="G10" s="214"/>
      <c r="H10" s="212" t="s">
        <v>10</v>
      </c>
    </row>
    <row r="11" spans="1:8" x14ac:dyDescent="0.2">
      <c r="A11" s="212"/>
      <c r="B11" s="213"/>
      <c r="C11" s="213"/>
      <c r="D11" s="212" t="s">
        <v>8</v>
      </c>
      <c r="E11" s="212" t="s">
        <v>2</v>
      </c>
      <c r="F11" s="212" t="s">
        <v>3</v>
      </c>
      <c r="G11" s="212" t="s">
        <v>4</v>
      </c>
      <c r="H11" s="212"/>
    </row>
    <row r="12" spans="1:8" x14ac:dyDescent="0.2">
      <c r="A12" s="212"/>
      <c r="B12" s="213"/>
      <c r="C12" s="213"/>
      <c r="D12" s="212"/>
      <c r="E12" s="212"/>
      <c r="F12" s="212"/>
      <c r="G12" s="212"/>
      <c r="H12" s="212"/>
    </row>
    <row r="13" spans="1:8" x14ac:dyDescent="0.2">
      <c r="A13" s="212"/>
      <c r="B13" s="213"/>
      <c r="C13" s="213"/>
      <c r="D13" s="212"/>
      <c r="E13" s="212"/>
      <c r="F13" s="212"/>
      <c r="G13" s="212"/>
      <c r="H13" s="212"/>
    </row>
    <row r="14" spans="1:8" x14ac:dyDescent="0.2">
      <c r="A14" s="9">
        <v>1</v>
      </c>
      <c r="B14" s="10">
        <v>2</v>
      </c>
      <c r="C14" s="10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</row>
    <row r="15" spans="1:8" x14ac:dyDescent="0.2">
      <c r="A15" s="215" t="s">
        <v>11</v>
      </c>
      <c r="B15" s="216"/>
      <c r="C15" s="216"/>
      <c r="D15" s="216"/>
      <c r="E15" s="216"/>
      <c r="F15" s="216"/>
      <c r="G15" s="216"/>
      <c r="H15" s="216"/>
    </row>
    <row r="16" spans="1:8" x14ac:dyDescent="0.2">
      <c r="A16" s="11">
        <v>1</v>
      </c>
      <c r="B16" s="12" t="s">
        <v>12</v>
      </c>
      <c r="C16" s="12" t="s">
        <v>64</v>
      </c>
      <c r="D16" s="32"/>
      <c r="E16" s="32"/>
      <c r="F16" s="32"/>
      <c r="G16" s="33">
        <v>54.9</v>
      </c>
      <c r="H16" s="33">
        <v>54.9</v>
      </c>
    </row>
    <row r="17" spans="1:8" x14ac:dyDescent="0.2">
      <c r="A17" s="11">
        <v>2</v>
      </c>
      <c r="B17" s="12" t="s">
        <v>12</v>
      </c>
      <c r="C17" s="12" t="s">
        <v>65</v>
      </c>
      <c r="D17" s="33">
        <v>94.28</v>
      </c>
      <c r="E17" s="32"/>
      <c r="F17" s="32"/>
      <c r="G17" s="32"/>
      <c r="H17" s="33">
        <v>94.28</v>
      </c>
    </row>
    <row r="18" spans="1:8" ht="27.95" customHeight="1" x14ac:dyDescent="0.2">
      <c r="A18" s="13"/>
      <c r="B18" s="217" t="s">
        <v>13</v>
      </c>
      <c r="C18" s="218"/>
      <c r="D18" s="33">
        <v>94.28</v>
      </c>
      <c r="E18" s="32"/>
      <c r="F18" s="32"/>
      <c r="G18" s="33">
        <v>54.9</v>
      </c>
      <c r="H18" s="33">
        <v>149.18</v>
      </c>
    </row>
    <row r="19" spans="1:8" x14ac:dyDescent="0.2">
      <c r="A19" s="215" t="s">
        <v>14</v>
      </c>
      <c r="B19" s="216"/>
      <c r="C19" s="216"/>
      <c r="D19" s="216"/>
      <c r="E19" s="216"/>
      <c r="F19" s="216"/>
      <c r="G19" s="216"/>
      <c r="H19" s="216"/>
    </row>
    <row r="20" spans="1:8" x14ac:dyDescent="0.2">
      <c r="A20" s="11">
        <v>3</v>
      </c>
      <c r="B20" s="12" t="s">
        <v>12</v>
      </c>
      <c r="C20" s="12" t="s">
        <v>15</v>
      </c>
      <c r="D20" s="33">
        <v>1007.32</v>
      </c>
      <c r="E20" s="33">
        <v>4.79</v>
      </c>
      <c r="F20" s="33">
        <v>207.42</v>
      </c>
      <c r="G20" s="33">
        <v>13.69</v>
      </c>
      <c r="H20" s="33">
        <v>1233.22</v>
      </c>
    </row>
    <row r="21" spans="1:8" x14ac:dyDescent="0.2">
      <c r="A21" s="11">
        <v>4</v>
      </c>
      <c r="B21" s="12" t="s">
        <v>12</v>
      </c>
      <c r="C21" s="12" t="s">
        <v>16</v>
      </c>
      <c r="D21" s="33">
        <v>48.57</v>
      </c>
      <c r="E21" s="32"/>
      <c r="F21" s="33">
        <v>9.1999999999999993</v>
      </c>
      <c r="G21" s="33">
        <v>1.96</v>
      </c>
      <c r="H21" s="33">
        <v>59.73</v>
      </c>
    </row>
    <row r="22" spans="1:8" x14ac:dyDescent="0.2">
      <c r="A22" s="11">
        <v>5</v>
      </c>
      <c r="B22" s="12" t="s">
        <v>12</v>
      </c>
      <c r="C22" s="12" t="s">
        <v>17</v>
      </c>
      <c r="D22" s="33">
        <v>177.82</v>
      </c>
      <c r="E22" s="33">
        <v>181.32</v>
      </c>
      <c r="F22" s="33">
        <v>1587.04</v>
      </c>
      <c r="G22" s="33">
        <v>383.88</v>
      </c>
      <c r="H22" s="33">
        <v>2330.06</v>
      </c>
    </row>
    <row r="23" spans="1:8" ht="27.95" customHeight="1" x14ac:dyDescent="0.2">
      <c r="A23" s="13"/>
      <c r="B23" s="217" t="s">
        <v>18</v>
      </c>
      <c r="C23" s="218"/>
      <c r="D23" s="33">
        <v>1233.71</v>
      </c>
      <c r="E23" s="33">
        <v>186.11</v>
      </c>
      <c r="F23" s="33">
        <v>1803.66</v>
      </c>
      <c r="G23" s="33">
        <v>399.53</v>
      </c>
      <c r="H23" s="33">
        <v>3623.01</v>
      </c>
    </row>
    <row r="24" spans="1:8" x14ac:dyDescent="0.2">
      <c r="A24" s="215" t="s">
        <v>19</v>
      </c>
      <c r="B24" s="216"/>
      <c r="C24" s="216"/>
      <c r="D24" s="216"/>
      <c r="E24" s="216"/>
      <c r="F24" s="216"/>
      <c r="G24" s="216"/>
      <c r="H24" s="216"/>
    </row>
    <row r="25" spans="1:8" x14ac:dyDescent="0.2">
      <c r="A25" s="13"/>
      <c r="B25" s="217" t="s">
        <v>20</v>
      </c>
      <c r="C25" s="218"/>
      <c r="D25" s="33">
        <v>1327.99</v>
      </c>
      <c r="E25" s="33">
        <v>186.11</v>
      </c>
      <c r="F25" s="33">
        <v>1803.66</v>
      </c>
      <c r="G25" s="33">
        <v>454.43</v>
      </c>
      <c r="H25" s="33">
        <v>3772.19</v>
      </c>
    </row>
    <row r="26" spans="1:8" x14ac:dyDescent="0.2">
      <c r="A26" s="215" t="s">
        <v>21</v>
      </c>
      <c r="B26" s="216"/>
      <c r="C26" s="216"/>
      <c r="D26" s="216"/>
      <c r="E26" s="216"/>
      <c r="F26" s="216"/>
      <c r="G26" s="216"/>
      <c r="H26" s="216"/>
    </row>
    <row r="27" spans="1:8" ht="25.5" x14ac:dyDescent="0.2">
      <c r="A27" s="11">
        <v>6</v>
      </c>
      <c r="B27" s="12" t="s">
        <v>22</v>
      </c>
      <c r="C27" s="12" t="s">
        <v>23</v>
      </c>
      <c r="D27" s="33">
        <v>26.56</v>
      </c>
      <c r="E27" s="33">
        <v>3.72</v>
      </c>
      <c r="F27" s="32"/>
      <c r="G27" s="32"/>
      <c r="H27" s="33">
        <v>30.28</v>
      </c>
    </row>
    <row r="28" spans="1:8" ht="27.95" customHeight="1" x14ac:dyDescent="0.2">
      <c r="A28" s="13"/>
      <c r="B28" s="217" t="s">
        <v>24</v>
      </c>
      <c r="C28" s="218"/>
      <c r="D28" s="33">
        <v>26.56</v>
      </c>
      <c r="E28" s="33">
        <v>3.72</v>
      </c>
      <c r="F28" s="32"/>
      <c r="G28" s="32"/>
      <c r="H28" s="33">
        <v>30.28</v>
      </c>
    </row>
    <row r="29" spans="1:8" x14ac:dyDescent="0.2">
      <c r="A29" s="13"/>
      <c r="B29" s="217" t="s">
        <v>25</v>
      </c>
      <c r="C29" s="218"/>
      <c r="D29" s="33">
        <v>1354.55</v>
      </c>
      <c r="E29" s="33">
        <v>189.83</v>
      </c>
      <c r="F29" s="33">
        <v>1803.66</v>
      </c>
      <c r="G29" s="33">
        <v>454.43</v>
      </c>
      <c r="H29" s="33">
        <v>3802.47</v>
      </c>
    </row>
    <row r="30" spans="1:8" x14ac:dyDescent="0.2">
      <c r="A30" s="215" t="s">
        <v>26</v>
      </c>
      <c r="B30" s="216"/>
      <c r="C30" s="216"/>
      <c r="D30" s="216"/>
      <c r="E30" s="216"/>
      <c r="F30" s="216"/>
      <c r="G30" s="216"/>
      <c r="H30" s="216"/>
    </row>
    <row r="31" spans="1:8" ht="25.5" x14ac:dyDescent="0.2">
      <c r="A31" s="11">
        <v>7</v>
      </c>
      <c r="B31" s="12" t="s">
        <v>66</v>
      </c>
      <c r="C31" s="12" t="s">
        <v>27</v>
      </c>
      <c r="D31" s="33">
        <v>46.43</v>
      </c>
      <c r="E31" s="33">
        <v>6.51</v>
      </c>
      <c r="F31" s="32"/>
      <c r="G31" s="32"/>
      <c r="H31" s="33">
        <v>52.94</v>
      </c>
    </row>
    <row r="32" spans="1:8" ht="25.5" x14ac:dyDescent="0.2">
      <c r="A32" s="11">
        <v>8</v>
      </c>
      <c r="B32" s="12" t="s">
        <v>43</v>
      </c>
      <c r="C32" s="12" t="s">
        <v>44</v>
      </c>
      <c r="D32" s="32"/>
      <c r="E32" s="32"/>
      <c r="F32" s="33">
        <v>54.11</v>
      </c>
      <c r="G32" s="32"/>
      <c r="H32" s="33">
        <v>54.11</v>
      </c>
    </row>
    <row r="33" spans="1:8" ht="25.5" x14ac:dyDescent="0.2">
      <c r="A33" s="11">
        <v>9</v>
      </c>
      <c r="B33" s="12" t="s">
        <v>67</v>
      </c>
      <c r="C33" s="12" t="s">
        <v>68</v>
      </c>
      <c r="D33" s="32"/>
      <c r="E33" s="32"/>
      <c r="F33" s="32"/>
      <c r="G33" s="33">
        <v>107.12</v>
      </c>
      <c r="H33" s="33">
        <v>107.12</v>
      </c>
    </row>
    <row r="34" spans="1:8" x14ac:dyDescent="0.2">
      <c r="A34" s="13"/>
      <c r="B34" s="217" t="s">
        <v>28</v>
      </c>
      <c r="C34" s="218"/>
      <c r="D34" s="33">
        <v>46.43</v>
      </c>
      <c r="E34" s="33">
        <v>6.51</v>
      </c>
      <c r="F34" s="33">
        <v>54.11</v>
      </c>
      <c r="G34" s="33">
        <v>107.12</v>
      </c>
      <c r="H34" s="33">
        <v>214.17</v>
      </c>
    </row>
    <row r="35" spans="1:8" x14ac:dyDescent="0.2">
      <c r="A35" s="13"/>
      <c r="B35" s="217" t="s">
        <v>29</v>
      </c>
      <c r="C35" s="218"/>
      <c r="D35" s="33">
        <v>1400.98</v>
      </c>
      <c r="E35" s="33">
        <v>196.34</v>
      </c>
      <c r="F35" s="33">
        <v>1857.77</v>
      </c>
      <c r="G35" s="33">
        <v>561.54999999999995</v>
      </c>
      <c r="H35" s="33">
        <v>4016.64</v>
      </c>
    </row>
    <row r="36" spans="1:8" x14ac:dyDescent="0.2">
      <c r="A36" s="215" t="s">
        <v>69</v>
      </c>
      <c r="B36" s="216"/>
      <c r="C36" s="216"/>
      <c r="D36" s="216"/>
      <c r="E36" s="216"/>
      <c r="F36" s="216"/>
      <c r="G36" s="216"/>
      <c r="H36" s="216"/>
    </row>
    <row r="37" spans="1:8" x14ac:dyDescent="0.2">
      <c r="A37" s="11">
        <v>10</v>
      </c>
      <c r="B37" s="26"/>
      <c r="C37" s="12" t="s">
        <v>70</v>
      </c>
      <c r="D37" s="32"/>
      <c r="E37" s="32"/>
      <c r="F37" s="32"/>
      <c r="G37" s="33">
        <v>559.97</v>
      </c>
      <c r="H37" s="33">
        <v>559.97</v>
      </c>
    </row>
    <row r="38" spans="1:8" x14ac:dyDescent="0.2">
      <c r="A38" s="11">
        <v>11</v>
      </c>
      <c r="B38" s="26"/>
      <c r="C38" s="12" t="s">
        <v>71</v>
      </c>
      <c r="D38" s="32"/>
      <c r="E38" s="32"/>
      <c r="F38" s="32"/>
      <c r="G38" s="33">
        <v>139.99</v>
      </c>
      <c r="H38" s="33">
        <v>139.99</v>
      </c>
    </row>
    <row r="39" spans="1:8" ht="25.5" x14ac:dyDescent="0.2">
      <c r="A39" s="11">
        <v>12</v>
      </c>
      <c r="B39" s="12" t="s">
        <v>72</v>
      </c>
      <c r="C39" s="12" t="s">
        <v>73</v>
      </c>
      <c r="D39" s="32"/>
      <c r="E39" s="32"/>
      <c r="F39" s="32"/>
      <c r="G39" s="33">
        <v>14</v>
      </c>
      <c r="H39" s="33">
        <v>14</v>
      </c>
    </row>
    <row r="40" spans="1:8" ht="25.5" x14ac:dyDescent="0.2">
      <c r="A40" s="11">
        <v>13</v>
      </c>
      <c r="B40" s="12" t="s">
        <v>74</v>
      </c>
      <c r="C40" s="12" t="s">
        <v>75</v>
      </c>
      <c r="D40" s="33">
        <v>2.71</v>
      </c>
      <c r="E40" s="33">
        <v>0.38</v>
      </c>
      <c r="F40" s="32"/>
      <c r="G40" s="32"/>
      <c r="H40" s="33">
        <v>3.09</v>
      </c>
    </row>
    <row r="41" spans="1:8" ht="27.95" customHeight="1" x14ac:dyDescent="0.2">
      <c r="A41" s="13"/>
      <c r="B41" s="217" t="s">
        <v>76</v>
      </c>
      <c r="C41" s="218"/>
      <c r="D41" s="33">
        <v>2.71</v>
      </c>
      <c r="E41" s="33">
        <v>0.38</v>
      </c>
      <c r="F41" s="32"/>
      <c r="G41" s="33">
        <v>713.96</v>
      </c>
      <c r="H41" s="33">
        <v>717.05</v>
      </c>
    </row>
    <row r="42" spans="1:8" x14ac:dyDescent="0.2">
      <c r="A42" s="13"/>
      <c r="B42" s="217" t="s">
        <v>54</v>
      </c>
      <c r="C42" s="218"/>
      <c r="D42" s="33">
        <v>1403.69</v>
      </c>
      <c r="E42" s="33">
        <v>196.72</v>
      </c>
      <c r="F42" s="33">
        <v>1857.77</v>
      </c>
      <c r="G42" s="33">
        <v>1275.51</v>
      </c>
      <c r="H42" s="33">
        <v>4733.6899999999996</v>
      </c>
    </row>
    <row r="43" spans="1:8" x14ac:dyDescent="0.2">
      <c r="A43" s="215" t="s">
        <v>30</v>
      </c>
      <c r="B43" s="216"/>
      <c r="C43" s="216"/>
      <c r="D43" s="216"/>
      <c r="E43" s="216"/>
      <c r="F43" s="216"/>
      <c r="G43" s="216"/>
      <c r="H43" s="216"/>
    </row>
    <row r="44" spans="1:8" ht="25.5" x14ac:dyDescent="0.2">
      <c r="A44" s="11">
        <v>14</v>
      </c>
      <c r="B44" s="12" t="s">
        <v>31</v>
      </c>
      <c r="C44" s="12" t="s">
        <v>32</v>
      </c>
      <c r="D44" s="33">
        <v>42.11</v>
      </c>
      <c r="E44" s="33">
        <v>5.9</v>
      </c>
      <c r="F44" s="33">
        <v>55.73</v>
      </c>
      <c r="G44" s="33">
        <v>38.270000000000003</v>
      </c>
      <c r="H44" s="33">
        <v>142.01</v>
      </c>
    </row>
    <row r="45" spans="1:8" x14ac:dyDescent="0.2">
      <c r="A45" s="13"/>
      <c r="B45" s="217" t="s">
        <v>77</v>
      </c>
      <c r="C45" s="218"/>
      <c r="D45" s="33">
        <v>42.11</v>
      </c>
      <c r="E45" s="33">
        <v>5.9</v>
      </c>
      <c r="F45" s="33">
        <v>55.73</v>
      </c>
      <c r="G45" s="33">
        <v>38.270000000000003</v>
      </c>
      <c r="H45" s="33">
        <v>142.01</v>
      </c>
    </row>
    <row r="46" spans="1:8" x14ac:dyDescent="0.2">
      <c r="A46" s="215" t="s">
        <v>33</v>
      </c>
      <c r="B46" s="216"/>
      <c r="C46" s="216"/>
      <c r="D46" s="216"/>
      <c r="E46" s="216"/>
      <c r="F46" s="216"/>
      <c r="G46" s="216"/>
      <c r="H46" s="216"/>
    </row>
    <row r="47" spans="1:8" ht="25.5" x14ac:dyDescent="0.2">
      <c r="A47" s="11">
        <v>15</v>
      </c>
      <c r="B47" s="12" t="s">
        <v>78</v>
      </c>
      <c r="C47" s="12" t="s">
        <v>79</v>
      </c>
      <c r="D47" s="33">
        <v>260.24</v>
      </c>
      <c r="E47" s="33">
        <v>36.47</v>
      </c>
      <c r="F47" s="33">
        <v>344.43</v>
      </c>
      <c r="G47" s="33">
        <v>236.48</v>
      </c>
      <c r="H47" s="33">
        <v>877.62</v>
      </c>
    </row>
    <row r="48" spans="1:8" x14ac:dyDescent="0.2">
      <c r="A48" s="13"/>
      <c r="B48" s="217" t="s">
        <v>34</v>
      </c>
      <c r="C48" s="218"/>
      <c r="D48" s="33">
        <v>260.24</v>
      </c>
      <c r="E48" s="33">
        <v>36.47</v>
      </c>
      <c r="F48" s="33">
        <v>344.43</v>
      </c>
      <c r="G48" s="33">
        <v>236.48</v>
      </c>
      <c r="H48" s="33">
        <v>877.62</v>
      </c>
    </row>
    <row r="49" spans="1:8" x14ac:dyDescent="0.2">
      <c r="A49" s="13"/>
      <c r="B49" s="217" t="s">
        <v>80</v>
      </c>
      <c r="C49" s="218"/>
      <c r="D49" s="33">
        <v>1706.04</v>
      </c>
      <c r="E49" s="33">
        <v>239.09</v>
      </c>
      <c r="F49" s="33">
        <v>2257.9299999999998</v>
      </c>
      <c r="G49" s="33">
        <v>1550.26</v>
      </c>
      <c r="H49" s="33">
        <v>5753.32</v>
      </c>
    </row>
  </sheetData>
  <mergeCells count="30">
    <mergeCell ref="C4:G4"/>
    <mergeCell ref="B48:C48"/>
    <mergeCell ref="B49:C49"/>
    <mergeCell ref="A36:H36"/>
    <mergeCell ref="B41:C41"/>
    <mergeCell ref="B42:C42"/>
    <mergeCell ref="A43:H43"/>
    <mergeCell ref="B45:C45"/>
    <mergeCell ref="A46:H46"/>
    <mergeCell ref="B35:C35"/>
    <mergeCell ref="A15:H15"/>
    <mergeCell ref="B18:C18"/>
    <mergeCell ref="A19:H19"/>
    <mergeCell ref="B23:C23"/>
    <mergeCell ref="A24:H24"/>
    <mergeCell ref="B25:C25"/>
    <mergeCell ref="A26:H26"/>
    <mergeCell ref="B28:C28"/>
    <mergeCell ref="B29:C29"/>
    <mergeCell ref="A30:H30"/>
    <mergeCell ref="B34:C34"/>
    <mergeCell ref="A10:A13"/>
    <mergeCell ref="B10:B13"/>
    <mergeCell ref="C10:C13"/>
    <mergeCell ref="D10:G10"/>
    <mergeCell ref="H10:H13"/>
    <mergeCell ref="D11:D13"/>
    <mergeCell ref="E11:E13"/>
    <mergeCell ref="F11:F13"/>
    <mergeCell ref="G11:G13"/>
  </mergeCells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61"/>
  <sheetViews>
    <sheetView showGridLines="0" topLeftCell="A5" workbookViewId="0">
      <selection activeCell="C5" sqref="C5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5" customWidth="1"/>
    <col min="5" max="5" width="13" style="5" customWidth="1"/>
    <col min="6" max="6" width="13.42578125" style="5" customWidth="1"/>
    <col min="7" max="7" width="12.5703125" style="5" customWidth="1"/>
    <col min="8" max="8" width="13.42578125" style="5" customWidth="1"/>
    <col min="9" max="256" width="9.140625" style="4"/>
    <col min="257" max="257" width="5" style="4" customWidth="1"/>
    <col min="258" max="258" width="17.85546875" style="4" customWidth="1"/>
    <col min="259" max="259" width="48.42578125" style="4" customWidth="1"/>
    <col min="260" max="260" width="12.28515625" style="4" customWidth="1"/>
    <col min="261" max="261" width="13" style="4" customWidth="1"/>
    <col min="262" max="262" width="13.42578125" style="4" customWidth="1"/>
    <col min="263" max="263" width="12.5703125" style="4" customWidth="1"/>
    <col min="264" max="264" width="13.42578125" style="4" customWidth="1"/>
    <col min="265" max="512" width="9.140625" style="4"/>
    <col min="513" max="513" width="5" style="4" customWidth="1"/>
    <col min="514" max="514" width="17.85546875" style="4" customWidth="1"/>
    <col min="515" max="515" width="48.42578125" style="4" customWidth="1"/>
    <col min="516" max="516" width="12.28515625" style="4" customWidth="1"/>
    <col min="517" max="517" width="13" style="4" customWidth="1"/>
    <col min="518" max="518" width="13.42578125" style="4" customWidth="1"/>
    <col min="519" max="519" width="12.5703125" style="4" customWidth="1"/>
    <col min="520" max="520" width="13.42578125" style="4" customWidth="1"/>
    <col min="521" max="768" width="9.140625" style="4"/>
    <col min="769" max="769" width="5" style="4" customWidth="1"/>
    <col min="770" max="770" width="17.85546875" style="4" customWidth="1"/>
    <col min="771" max="771" width="48.42578125" style="4" customWidth="1"/>
    <col min="772" max="772" width="12.28515625" style="4" customWidth="1"/>
    <col min="773" max="773" width="13" style="4" customWidth="1"/>
    <col min="774" max="774" width="13.42578125" style="4" customWidth="1"/>
    <col min="775" max="775" width="12.5703125" style="4" customWidth="1"/>
    <col min="776" max="776" width="13.42578125" style="4" customWidth="1"/>
    <col min="777" max="1024" width="9.140625" style="4"/>
    <col min="1025" max="1025" width="5" style="4" customWidth="1"/>
    <col min="1026" max="1026" width="17.85546875" style="4" customWidth="1"/>
    <col min="1027" max="1027" width="48.42578125" style="4" customWidth="1"/>
    <col min="1028" max="1028" width="12.28515625" style="4" customWidth="1"/>
    <col min="1029" max="1029" width="13" style="4" customWidth="1"/>
    <col min="1030" max="1030" width="13.42578125" style="4" customWidth="1"/>
    <col min="1031" max="1031" width="12.5703125" style="4" customWidth="1"/>
    <col min="1032" max="1032" width="13.42578125" style="4" customWidth="1"/>
    <col min="1033" max="1280" width="9.140625" style="4"/>
    <col min="1281" max="1281" width="5" style="4" customWidth="1"/>
    <col min="1282" max="1282" width="17.85546875" style="4" customWidth="1"/>
    <col min="1283" max="1283" width="48.42578125" style="4" customWidth="1"/>
    <col min="1284" max="1284" width="12.28515625" style="4" customWidth="1"/>
    <col min="1285" max="1285" width="13" style="4" customWidth="1"/>
    <col min="1286" max="1286" width="13.42578125" style="4" customWidth="1"/>
    <col min="1287" max="1287" width="12.5703125" style="4" customWidth="1"/>
    <col min="1288" max="1288" width="13.42578125" style="4" customWidth="1"/>
    <col min="1289" max="1536" width="9.140625" style="4"/>
    <col min="1537" max="1537" width="5" style="4" customWidth="1"/>
    <col min="1538" max="1538" width="17.85546875" style="4" customWidth="1"/>
    <col min="1539" max="1539" width="48.42578125" style="4" customWidth="1"/>
    <col min="1540" max="1540" width="12.28515625" style="4" customWidth="1"/>
    <col min="1541" max="1541" width="13" style="4" customWidth="1"/>
    <col min="1542" max="1542" width="13.42578125" style="4" customWidth="1"/>
    <col min="1543" max="1543" width="12.5703125" style="4" customWidth="1"/>
    <col min="1544" max="1544" width="13.42578125" style="4" customWidth="1"/>
    <col min="1545" max="1792" width="9.140625" style="4"/>
    <col min="1793" max="1793" width="5" style="4" customWidth="1"/>
    <col min="1794" max="1794" width="17.85546875" style="4" customWidth="1"/>
    <col min="1795" max="1795" width="48.42578125" style="4" customWidth="1"/>
    <col min="1796" max="1796" width="12.28515625" style="4" customWidth="1"/>
    <col min="1797" max="1797" width="13" style="4" customWidth="1"/>
    <col min="1798" max="1798" width="13.42578125" style="4" customWidth="1"/>
    <col min="1799" max="1799" width="12.5703125" style="4" customWidth="1"/>
    <col min="1800" max="1800" width="13.42578125" style="4" customWidth="1"/>
    <col min="1801" max="2048" width="9.140625" style="4"/>
    <col min="2049" max="2049" width="5" style="4" customWidth="1"/>
    <col min="2050" max="2050" width="17.85546875" style="4" customWidth="1"/>
    <col min="2051" max="2051" width="48.42578125" style="4" customWidth="1"/>
    <col min="2052" max="2052" width="12.28515625" style="4" customWidth="1"/>
    <col min="2053" max="2053" width="13" style="4" customWidth="1"/>
    <col min="2054" max="2054" width="13.42578125" style="4" customWidth="1"/>
    <col min="2055" max="2055" width="12.5703125" style="4" customWidth="1"/>
    <col min="2056" max="2056" width="13.42578125" style="4" customWidth="1"/>
    <col min="2057" max="2304" width="9.140625" style="4"/>
    <col min="2305" max="2305" width="5" style="4" customWidth="1"/>
    <col min="2306" max="2306" width="17.85546875" style="4" customWidth="1"/>
    <col min="2307" max="2307" width="48.42578125" style="4" customWidth="1"/>
    <col min="2308" max="2308" width="12.28515625" style="4" customWidth="1"/>
    <col min="2309" max="2309" width="13" style="4" customWidth="1"/>
    <col min="2310" max="2310" width="13.42578125" style="4" customWidth="1"/>
    <col min="2311" max="2311" width="12.5703125" style="4" customWidth="1"/>
    <col min="2312" max="2312" width="13.42578125" style="4" customWidth="1"/>
    <col min="2313" max="2560" width="9.140625" style="4"/>
    <col min="2561" max="2561" width="5" style="4" customWidth="1"/>
    <col min="2562" max="2562" width="17.85546875" style="4" customWidth="1"/>
    <col min="2563" max="2563" width="48.42578125" style="4" customWidth="1"/>
    <col min="2564" max="2564" width="12.28515625" style="4" customWidth="1"/>
    <col min="2565" max="2565" width="13" style="4" customWidth="1"/>
    <col min="2566" max="2566" width="13.42578125" style="4" customWidth="1"/>
    <col min="2567" max="2567" width="12.5703125" style="4" customWidth="1"/>
    <col min="2568" max="2568" width="13.42578125" style="4" customWidth="1"/>
    <col min="2569" max="2816" width="9.140625" style="4"/>
    <col min="2817" max="2817" width="5" style="4" customWidth="1"/>
    <col min="2818" max="2818" width="17.85546875" style="4" customWidth="1"/>
    <col min="2819" max="2819" width="48.42578125" style="4" customWidth="1"/>
    <col min="2820" max="2820" width="12.28515625" style="4" customWidth="1"/>
    <col min="2821" max="2821" width="13" style="4" customWidth="1"/>
    <col min="2822" max="2822" width="13.42578125" style="4" customWidth="1"/>
    <col min="2823" max="2823" width="12.5703125" style="4" customWidth="1"/>
    <col min="2824" max="2824" width="13.42578125" style="4" customWidth="1"/>
    <col min="2825" max="3072" width="9.140625" style="4"/>
    <col min="3073" max="3073" width="5" style="4" customWidth="1"/>
    <col min="3074" max="3074" width="17.85546875" style="4" customWidth="1"/>
    <col min="3075" max="3075" width="48.42578125" style="4" customWidth="1"/>
    <col min="3076" max="3076" width="12.28515625" style="4" customWidth="1"/>
    <col min="3077" max="3077" width="13" style="4" customWidth="1"/>
    <col min="3078" max="3078" width="13.42578125" style="4" customWidth="1"/>
    <col min="3079" max="3079" width="12.5703125" style="4" customWidth="1"/>
    <col min="3080" max="3080" width="13.42578125" style="4" customWidth="1"/>
    <col min="3081" max="3328" width="9.140625" style="4"/>
    <col min="3329" max="3329" width="5" style="4" customWidth="1"/>
    <col min="3330" max="3330" width="17.85546875" style="4" customWidth="1"/>
    <col min="3331" max="3331" width="48.42578125" style="4" customWidth="1"/>
    <col min="3332" max="3332" width="12.28515625" style="4" customWidth="1"/>
    <col min="3333" max="3333" width="13" style="4" customWidth="1"/>
    <col min="3334" max="3334" width="13.42578125" style="4" customWidth="1"/>
    <col min="3335" max="3335" width="12.5703125" style="4" customWidth="1"/>
    <col min="3336" max="3336" width="13.42578125" style="4" customWidth="1"/>
    <col min="3337" max="3584" width="9.140625" style="4"/>
    <col min="3585" max="3585" width="5" style="4" customWidth="1"/>
    <col min="3586" max="3586" width="17.85546875" style="4" customWidth="1"/>
    <col min="3587" max="3587" width="48.42578125" style="4" customWidth="1"/>
    <col min="3588" max="3588" width="12.28515625" style="4" customWidth="1"/>
    <col min="3589" max="3589" width="13" style="4" customWidth="1"/>
    <col min="3590" max="3590" width="13.42578125" style="4" customWidth="1"/>
    <col min="3591" max="3591" width="12.5703125" style="4" customWidth="1"/>
    <col min="3592" max="3592" width="13.42578125" style="4" customWidth="1"/>
    <col min="3593" max="3840" width="9.140625" style="4"/>
    <col min="3841" max="3841" width="5" style="4" customWidth="1"/>
    <col min="3842" max="3842" width="17.85546875" style="4" customWidth="1"/>
    <col min="3843" max="3843" width="48.42578125" style="4" customWidth="1"/>
    <col min="3844" max="3844" width="12.28515625" style="4" customWidth="1"/>
    <col min="3845" max="3845" width="13" style="4" customWidth="1"/>
    <col min="3846" max="3846" width="13.42578125" style="4" customWidth="1"/>
    <col min="3847" max="3847" width="12.5703125" style="4" customWidth="1"/>
    <col min="3848" max="3848" width="13.42578125" style="4" customWidth="1"/>
    <col min="3849" max="4096" width="9.140625" style="4"/>
    <col min="4097" max="4097" width="5" style="4" customWidth="1"/>
    <col min="4098" max="4098" width="17.85546875" style="4" customWidth="1"/>
    <col min="4099" max="4099" width="48.42578125" style="4" customWidth="1"/>
    <col min="4100" max="4100" width="12.28515625" style="4" customWidth="1"/>
    <col min="4101" max="4101" width="13" style="4" customWidth="1"/>
    <col min="4102" max="4102" width="13.42578125" style="4" customWidth="1"/>
    <col min="4103" max="4103" width="12.5703125" style="4" customWidth="1"/>
    <col min="4104" max="4104" width="13.42578125" style="4" customWidth="1"/>
    <col min="4105" max="4352" width="9.140625" style="4"/>
    <col min="4353" max="4353" width="5" style="4" customWidth="1"/>
    <col min="4354" max="4354" width="17.85546875" style="4" customWidth="1"/>
    <col min="4355" max="4355" width="48.42578125" style="4" customWidth="1"/>
    <col min="4356" max="4356" width="12.28515625" style="4" customWidth="1"/>
    <col min="4357" max="4357" width="13" style="4" customWidth="1"/>
    <col min="4358" max="4358" width="13.42578125" style="4" customWidth="1"/>
    <col min="4359" max="4359" width="12.5703125" style="4" customWidth="1"/>
    <col min="4360" max="4360" width="13.42578125" style="4" customWidth="1"/>
    <col min="4361" max="4608" width="9.140625" style="4"/>
    <col min="4609" max="4609" width="5" style="4" customWidth="1"/>
    <col min="4610" max="4610" width="17.85546875" style="4" customWidth="1"/>
    <col min="4611" max="4611" width="48.42578125" style="4" customWidth="1"/>
    <col min="4612" max="4612" width="12.28515625" style="4" customWidth="1"/>
    <col min="4613" max="4613" width="13" style="4" customWidth="1"/>
    <col min="4614" max="4614" width="13.42578125" style="4" customWidth="1"/>
    <col min="4615" max="4615" width="12.5703125" style="4" customWidth="1"/>
    <col min="4616" max="4616" width="13.42578125" style="4" customWidth="1"/>
    <col min="4617" max="4864" width="9.140625" style="4"/>
    <col min="4865" max="4865" width="5" style="4" customWidth="1"/>
    <col min="4866" max="4866" width="17.85546875" style="4" customWidth="1"/>
    <col min="4867" max="4867" width="48.42578125" style="4" customWidth="1"/>
    <col min="4868" max="4868" width="12.28515625" style="4" customWidth="1"/>
    <col min="4869" max="4869" width="13" style="4" customWidth="1"/>
    <col min="4870" max="4870" width="13.42578125" style="4" customWidth="1"/>
    <col min="4871" max="4871" width="12.5703125" style="4" customWidth="1"/>
    <col min="4872" max="4872" width="13.42578125" style="4" customWidth="1"/>
    <col min="4873" max="5120" width="9.140625" style="4"/>
    <col min="5121" max="5121" width="5" style="4" customWidth="1"/>
    <col min="5122" max="5122" width="17.85546875" style="4" customWidth="1"/>
    <col min="5123" max="5123" width="48.42578125" style="4" customWidth="1"/>
    <col min="5124" max="5124" width="12.28515625" style="4" customWidth="1"/>
    <col min="5125" max="5125" width="13" style="4" customWidth="1"/>
    <col min="5126" max="5126" width="13.42578125" style="4" customWidth="1"/>
    <col min="5127" max="5127" width="12.5703125" style="4" customWidth="1"/>
    <col min="5128" max="5128" width="13.42578125" style="4" customWidth="1"/>
    <col min="5129" max="5376" width="9.140625" style="4"/>
    <col min="5377" max="5377" width="5" style="4" customWidth="1"/>
    <col min="5378" max="5378" width="17.85546875" style="4" customWidth="1"/>
    <col min="5379" max="5379" width="48.42578125" style="4" customWidth="1"/>
    <col min="5380" max="5380" width="12.28515625" style="4" customWidth="1"/>
    <col min="5381" max="5381" width="13" style="4" customWidth="1"/>
    <col min="5382" max="5382" width="13.42578125" style="4" customWidth="1"/>
    <col min="5383" max="5383" width="12.5703125" style="4" customWidth="1"/>
    <col min="5384" max="5384" width="13.42578125" style="4" customWidth="1"/>
    <col min="5385" max="5632" width="9.140625" style="4"/>
    <col min="5633" max="5633" width="5" style="4" customWidth="1"/>
    <col min="5634" max="5634" width="17.85546875" style="4" customWidth="1"/>
    <col min="5635" max="5635" width="48.42578125" style="4" customWidth="1"/>
    <col min="5636" max="5636" width="12.28515625" style="4" customWidth="1"/>
    <col min="5637" max="5637" width="13" style="4" customWidth="1"/>
    <col min="5638" max="5638" width="13.42578125" style="4" customWidth="1"/>
    <col min="5639" max="5639" width="12.5703125" style="4" customWidth="1"/>
    <col min="5640" max="5640" width="13.42578125" style="4" customWidth="1"/>
    <col min="5641" max="5888" width="9.140625" style="4"/>
    <col min="5889" max="5889" width="5" style="4" customWidth="1"/>
    <col min="5890" max="5890" width="17.85546875" style="4" customWidth="1"/>
    <col min="5891" max="5891" width="48.42578125" style="4" customWidth="1"/>
    <col min="5892" max="5892" width="12.28515625" style="4" customWidth="1"/>
    <col min="5893" max="5893" width="13" style="4" customWidth="1"/>
    <col min="5894" max="5894" width="13.42578125" style="4" customWidth="1"/>
    <col min="5895" max="5895" width="12.5703125" style="4" customWidth="1"/>
    <col min="5896" max="5896" width="13.42578125" style="4" customWidth="1"/>
    <col min="5897" max="6144" width="9.140625" style="4"/>
    <col min="6145" max="6145" width="5" style="4" customWidth="1"/>
    <col min="6146" max="6146" width="17.85546875" style="4" customWidth="1"/>
    <col min="6147" max="6147" width="48.42578125" style="4" customWidth="1"/>
    <col min="6148" max="6148" width="12.28515625" style="4" customWidth="1"/>
    <col min="6149" max="6149" width="13" style="4" customWidth="1"/>
    <col min="6150" max="6150" width="13.42578125" style="4" customWidth="1"/>
    <col min="6151" max="6151" width="12.5703125" style="4" customWidth="1"/>
    <col min="6152" max="6152" width="13.42578125" style="4" customWidth="1"/>
    <col min="6153" max="6400" width="9.140625" style="4"/>
    <col min="6401" max="6401" width="5" style="4" customWidth="1"/>
    <col min="6402" max="6402" width="17.85546875" style="4" customWidth="1"/>
    <col min="6403" max="6403" width="48.42578125" style="4" customWidth="1"/>
    <col min="6404" max="6404" width="12.28515625" style="4" customWidth="1"/>
    <col min="6405" max="6405" width="13" style="4" customWidth="1"/>
    <col min="6406" max="6406" width="13.42578125" style="4" customWidth="1"/>
    <col min="6407" max="6407" width="12.5703125" style="4" customWidth="1"/>
    <col min="6408" max="6408" width="13.42578125" style="4" customWidth="1"/>
    <col min="6409" max="6656" width="9.140625" style="4"/>
    <col min="6657" max="6657" width="5" style="4" customWidth="1"/>
    <col min="6658" max="6658" width="17.85546875" style="4" customWidth="1"/>
    <col min="6659" max="6659" width="48.42578125" style="4" customWidth="1"/>
    <col min="6660" max="6660" width="12.28515625" style="4" customWidth="1"/>
    <col min="6661" max="6661" width="13" style="4" customWidth="1"/>
    <col min="6662" max="6662" width="13.42578125" style="4" customWidth="1"/>
    <col min="6663" max="6663" width="12.5703125" style="4" customWidth="1"/>
    <col min="6664" max="6664" width="13.42578125" style="4" customWidth="1"/>
    <col min="6665" max="6912" width="9.140625" style="4"/>
    <col min="6913" max="6913" width="5" style="4" customWidth="1"/>
    <col min="6914" max="6914" width="17.85546875" style="4" customWidth="1"/>
    <col min="6915" max="6915" width="48.42578125" style="4" customWidth="1"/>
    <col min="6916" max="6916" width="12.28515625" style="4" customWidth="1"/>
    <col min="6917" max="6917" width="13" style="4" customWidth="1"/>
    <col min="6918" max="6918" width="13.42578125" style="4" customWidth="1"/>
    <col min="6919" max="6919" width="12.5703125" style="4" customWidth="1"/>
    <col min="6920" max="6920" width="13.42578125" style="4" customWidth="1"/>
    <col min="6921" max="7168" width="9.140625" style="4"/>
    <col min="7169" max="7169" width="5" style="4" customWidth="1"/>
    <col min="7170" max="7170" width="17.85546875" style="4" customWidth="1"/>
    <col min="7171" max="7171" width="48.42578125" style="4" customWidth="1"/>
    <col min="7172" max="7172" width="12.28515625" style="4" customWidth="1"/>
    <col min="7173" max="7173" width="13" style="4" customWidth="1"/>
    <col min="7174" max="7174" width="13.42578125" style="4" customWidth="1"/>
    <col min="7175" max="7175" width="12.5703125" style="4" customWidth="1"/>
    <col min="7176" max="7176" width="13.42578125" style="4" customWidth="1"/>
    <col min="7177" max="7424" width="9.140625" style="4"/>
    <col min="7425" max="7425" width="5" style="4" customWidth="1"/>
    <col min="7426" max="7426" width="17.85546875" style="4" customWidth="1"/>
    <col min="7427" max="7427" width="48.42578125" style="4" customWidth="1"/>
    <col min="7428" max="7428" width="12.28515625" style="4" customWidth="1"/>
    <col min="7429" max="7429" width="13" style="4" customWidth="1"/>
    <col min="7430" max="7430" width="13.42578125" style="4" customWidth="1"/>
    <col min="7431" max="7431" width="12.5703125" style="4" customWidth="1"/>
    <col min="7432" max="7432" width="13.42578125" style="4" customWidth="1"/>
    <col min="7433" max="7680" width="9.140625" style="4"/>
    <col min="7681" max="7681" width="5" style="4" customWidth="1"/>
    <col min="7682" max="7682" width="17.85546875" style="4" customWidth="1"/>
    <col min="7683" max="7683" width="48.42578125" style="4" customWidth="1"/>
    <col min="7684" max="7684" width="12.28515625" style="4" customWidth="1"/>
    <col min="7685" max="7685" width="13" style="4" customWidth="1"/>
    <col min="7686" max="7686" width="13.42578125" style="4" customWidth="1"/>
    <col min="7687" max="7687" width="12.5703125" style="4" customWidth="1"/>
    <col min="7688" max="7688" width="13.42578125" style="4" customWidth="1"/>
    <col min="7689" max="7936" width="9.140625" style="4"/>
    <col min="7937" max="7937" width="5" style="4" customWidth="1"/>
    <col min="7938" max="7938" width="17.85546875" style="4" customWidth="1"/>
    <col min="7939" max="7939" width="48.42578125" style="4" customWidth="1"/>
    <col min="7940" max="7940" width="12.28515625" style="4" customWidth="1"/>
    <col min="7941" max="7941" width="13" style="4" customWidth="1"/>
    <col min="7942" max="7942" width="13.42578125" style="4" customWidth="1"/>
    <col min="7943" max="7943" width="12.5703125" style="4" customWidth="1"/>
    <col min="7944" max="7944" width="13.42578125" style="4" customWidth="1"/>
    <col min="7945" max="8192" width="9.140625" style="4"/>
    <col min="8193" max="8193" width="5" style="4" customWidth="1"/>
    <col min="8194" max="8194" width="17.85546875" style="4" customWidth="1"/>
    <col min="8195" max="8195" width="48.42578125" style="4" customWidth="1"/>
    <col min="8196" max="8196" width="12.28515625" style="4" customWidth="1"/>
    <col min="8197" max="8197" width="13" style="4" customWidth="1"/>
    <col min="8198" max="8198" width="13.42578125" style="4" customWidth="1"/>
    <col min="8199" max="8199" width="12.5703125" style="4" customWidth="1"/>
    <col min="8200" max="8200" width="13.42578125" style="4" customWidth="1"/>
    <col min="8201" max="8448" width="9.140625" style="4"/>
    <col min="8449" max="8449" width="5" style="4" customWidth="1"/>
    <col min="8450" max="8450" width="17.85546875" style="4" customWidth="1"/>
    <col min="8451" max="8451" width="48.42578125" style="4" customWidth="1"/>
    <col min="8452" max="8452" width="12.28515625" style="4" customWidth="1"/>
    <col min="8453" max="8453" width="13" style="4" customWidth="1"/>
    <col min="8454" max="8454" width="13.42578125" style="4" customWidth="1"/>
    <col min="8455" max="8455" width="12.5703125" style="4" customWidth="1"/>
    <col min="8456" max="8456" width="13.42578125" style="4" customWidth="1"/>
    <col min="8457" max="8704" width="9.140625" style="4"/>
    <col min="8705" max="8705" width="5" style="4" customWidth="1"/>
    <col min="8706" max="8706" width="17.85546875" style="4" customWidth="1"/>
    <col min="8707" max="8707" width="48.42578125" style="4" customWidth="1"/>
    <col min="8708" max="8708" width="12.28515625" style="4" customWidth="1"/>
    <col min="8709" max="8709" width="13" style="4" customWidth="1"/>
    <col min="8710" max="8710" width="13.42578125" style="4" customWidth="1"/>
    <col min="8711" max="8711" width="12.5703125" style="4" customWidth="1"/>
    <col min="8712" max="8712" width="13.42578125" style="4" customWidth="1"/>
    <col min="8713" max="8960" width="9.140625" style="4"/>
    <col min="8961" max="8961" width="5" style="4" customWidth="1"/>
    <col min="8962" max="8962" width="17.85546875" style="4" customWidth="1"/>
    <col min="8963" max="8963" width="48.42578125" style="4" customWidth="1"/>
    <col min="8964" max="8964" width="12.28515625" style="4" customWidth="1"/>
    <col min="8965" max="8965" width="13" style="4" customWidth="1"/>
    <col min="8966" max="8966" width="13.42578125" style="4" customWidth="1"/>
    <col min="8967" max="8967" width="12.5703125" style="4" customWidth="1"/>
    <col min="8968" max="8968" width="13.42578125" style="4" customWidth="1"/>
    <col min="8969" max="9216" width="9.140625" style="4"/>
    <col min="9217" max="9217" width="5" style="4" customWidth="1"/>
    <col min="9218" max="9218" width="17.85546875" style="4" customWidth="1"/>
    <col min="9219" max="9219" width="48.42578125" style="4" customWidth="1"/>
    <col min="9220" max="9220" width="12.28515625" style="4" customWidth="1"/>
    <col min="9221" max="9221" width="13" style="4" customWidth="1"/>
    <col min="9222" max="9222" width="13.42578125" style="4" customWidth="1"/>
    <col min="9223" max="9223" width="12.5703125" style="4" customWidth="1"/>
    <col min="9224" max="9224" width="13.42578125" style="4" customWidth="1"/>
    <col min="9225" max="9472" width="9.140625" style="4"/>
    <col min="9473" max="9473" width="5" style="4" customWidth="1"/>
    <col min="9474" max="9474" width="17.85546875" style="4" customWidth="1"/>
    <col min="9475" max="9475" width="48.42578125" style="4" customWidth="1"/>
    <col min="9476" max="9476" width="12.28515625" style="4" customWidth="1"/>
    <col min="9477" max="9477" width="13" style="4" customWidth="1"/>
    <col min="9478" max="9478" width="13.42578125" style="4" customWidth="1"/>
    <col min="9479" max="9479" width="12.5703125" style="4" customWidth="1"/>
    <col min="9480" max="9480" width="13.42578125" style="4" customWidth="1"/>
    <col min="9481" max="9728" width="9.140625" style="4"/>
    <col min="9729" max="9729" width="5" style="4" customWidth="1"/>
    <col min="9730" max="9730" width="17.85546875" style="4" customWidth="1"/>
    <col min="9731" max="9731" width="48.42578125" style="4" customWidth="1"/>
    <col min="9732" max="9732" width="12.28515625" style="4" customWidth="1"/>
    <col min="9733" max="9733" width="13" style="4" customWidth="1"/>
    <col min="9734" max="9734" width="13.42578125" style="4" customWidth="1"/>
    <col min="9735" max="9735" width="12.5703125" style="4" customWidth="1"/>
    <col min="9736" max="9736" width="13.42578125" style="4" customWidth="1"/>
    <col min="9737" max="9984" width="9.140625" style="4"/>
    <col min="9985" max="9985" width="5" style="4" customWidth="1"/>
    <col min="9986" max="9986" width="17.85546875" style="4" customWidth="1"/>
    <col min="9987" max="9987" width="48.42578125" style="4" customWidth="1"/>
    <col min="9988" max="9988" width="12.28515625" style="4" customWidth="1"/>
    <col min="9989" max="9989" width="13" style="4" customWidth="1"/>
    <col min="9990" max="9990" width="13.42578125" style="4" customWidth="1"/>
    <col min="9991" max="9991" width="12.5703125" style="4" customWidth="1"/>
    <col min="9992" max="9992" width="13.42578125" style="4" customWidth="1"/>
    <col min="9993" max="10240" width="9.140625" style="4"/>
    <col min="10241" max="10241" width="5" style="4" customWidth="1"/>
    <col min="10242" max="10242" width="17.85546875" style="4" customWidth="1"/>
    <col min="10243" max="10243" width="48.42578125" style="4" customWidth="1"/>
    <col min="10244" max="10244" width="12.28515625" style="4" customWidth="1"/>
    <col min="10245" max="10245" width="13" style="4" customWidth="1"/>
    <col min="10246" max="10246" width="13.42578125" style="4" customWidth="1"/>
    <col min="10247" max="10247" width="12.5703125" style="4" customWidth="1"/>
    <col min="10248" max="10248" width="13.42578125" style="4" customWidth="1"/>
    <col min="10249" max="10496" width="9.140625" style="4"/>
    <col min="10497" max="10497" width="5" style="4" customWidth="1"/>
    <col min="10498" max="10498" width="17.85546875" style="4" customWidth="1"/>
    <col min="10499" max="10499" width="48.42578125" style="4" customWidth="1"/>
    <col min="10500" max="10500" width="12.28515625" style="4" customWidth="1"/>
    <col min="10501" max="10501" width="13" style="4" customWidth="1"/>
    <col min="10502" max="10502" width="13.42578125" style="4" customWidth="1"/>
    <col min="10503" max="10503" width="12.5703125" style="4" customWidth="1"/>
    <col min="10504" max="10504" width="13.42578125" style="4" customWidth="1"/>
    <col min="10505" max="10752" width="9.140625" style="4"/>
    <col min="10753" max="10753" width="5" style="4" customWidth="1"/>
    <col min="10754" max="10754" width="17.85546875" style="4" customWidth="1"/>
    <col min="10755" max="10755" width="48.42578125" style="4" customWidth="1"/>
    <col min="10756" max="10756" width="12.28515625" style="4" customWidth="1"/>
    <col min="10757" max="10757" width="13" style="4" customWidth="1"/>
    <col min="10758" max="10758" width="13.42578125" style="4" customWidth="1"/>
    <col min="10759" max="10759" width="12.5703125" style="4" customWidth="1"/>
    <col min="10760" max="10760" width="13.42578125" style="4" customWidth="1"/>
    <col min="10761" max="11008" width="9.140625" style="4"/>
    <col min="11009" max="11009" width="5" style="4" customWidth="1"/>
    <col min="11010" max="11010" width="17.85546875" style="4" customWidth="1"/>
    <col min="11011" max="11011" width="48.42578125" style="4" customWidth="1"/>
    <col min="11012" max="11012" width="12.28515625" style="4" customWidth="1"/>
    <col min="11013" max="11013" width="13" style="4" customWidth="1"/>
    <col min="11014" max="11014" width="13.42578125" style="4" customWidth="1"/>
    <col min="11015" max="11015" width="12.5703125" style="4" customWidth="1"/>
    <col min="11016" max="11016" width="13.42578125" style="4" customWidth="1"/>
    <col min="11017" max="11264" width="9.140625" style="4"/>
    <col min="11265" max="11265" width="5" style="4" customWidth="1"/>
    <col min="11266" max="11266" width="17.85546875" style="4" customWidth="1"/>
    <col min="11267" max="11267" width="48.42578125" style="4" customWidth="1"/>
    <col min="11268" max="11268" width="12.28515625" style="4" customWidth="1"/>
    <col min="11269" max="11269" width="13" style="4" customWidth="1"/>
    <col min="11270" max="11270" width="13.42578125" style="4" customWidth="1"/>
    <col min="11271" max="11271" width="12.5703125" style="4" customWidth="1"/>
    <col min="11272" max="11272" width="13.42578125" style="4" customWidth="1"/>
    <col min="11273" max="11520" width="9.140625" style="4"/>
    <col min="11521" max="11521" width="5" style="4" customWidth="1"/>
    <col min="11522" max="11522" width="17.85546875" style="4" customWidth="1"/>
    <col min="11523" max="11523" width="48.42578125" style="4" customWidth="1"/>
    <col min="11524" max="11524" width="12.28515625" style="4" customWidth="1"/>
    <col min="11525" max="11525" width="13" style="4" customWidth="1"/>
    <col min="11526" max="11526" width="13.42578125" style="4" customWidth="1"/>
    <col min="11527" max="11527" width="12.5703125" style="4" customWidth="1"/>
    <col min="11528" max="11528" width="13.42578125" style="4" customWidth="1"/>
    <col min="11529" max="11776" width="9.140625" style="4"/>
    <col min="11777" max="11777" width="5" style="4" customWidth="1"/>
    <col min="11778" max="11778" width="17.85546875" style="4" customWidth="1"/>
    <col min="11779" max="11779" width="48.42578125" style="4" customWidth="1"/>
    <col min="11780" max="11780" width="12.28515625" style="4" customWidth="1"/>
    <col min="11781" max="11781" width="13" style="4" customWidth="1"/>
    <col min="11782" max="11782" width="13.42578125" style="4" customWidth="1"/>
    <col min="11783" max="11783" width="12.5703125" style="4" customWidth="1"/>
    <col min="11784" max="11784" width="13.42578125" style="4" customWidth="1"/>
    <col min="11785" max="12032" width="9.140625" style="4"/>
    <col min="12033" max="12033" width="5" style="4" customWidth="1"/>
    <col min="12034" max="12034" width="17.85546875" style="4" customWidth="1"/>
    <col min="12035" max="12035" width="48.42578125" style="4" customWidth="1"/>
    <col min="12036" max="12036" width="12.28515625" style="4" customWidth="1"/>
    <col min="12037" max="12037" width="13" style="4" customWidth="1"/>
    <col min="12038" max="12038" width="13.42578125" style="4" customWidth="1"/>
    <col min="12039" max="12039" width="12.5703125" style="4" customWidth="1"/>
    <col min="12040" max="12040" width="13.42578125" style="4" customWidth="1"/>
    <col min="12041" max="12288" width="9.140625" style="4"/>
    <col min="12289" max="12289" width="5" style="4" customWidth="1"/>
    <col min="12290" max="12290" width="17.85546875" style="4" customWidth="1"/>
    <col min="12291" max="12291" width="48.42578125" style="4" customWidth="1"/>
    <col min="12292" max="12292" width="12.28515625" style="4" customWidth="1"/>
    <col min="12293" max="12293" width="13" style="4" customWidth="1"/>
    <col min="12294" max="12294" width="13.42578125" style="4" customWidth="1"/>
    <col min="12295" max="12295" width="12.5703125" style="4" customWidth="1"/>
    <col min="12296" max="12296" width="13.42578125" style="4" customWidth="1"/>
    <col min="12297" max="12544" width="9.140625" style="4"/>
    <col min="12545" max="12545" width="5" style="4" customWidth="1"/>
    <col min="12546" max="12546" width="17.85546875" style="4" customWidth="1"/>
    <col min="12547" max="12547" width="48.42578125" style="4" customWidth="1"/>
    <col min="12548" max="12548" width="12.28515625" style="4" customWidth="1"/>
    <col min="12549" max="12549" width="13" style="4" customWidth="1"/>
    <col min="12550" max="12550" width="13.42578125" style="4" customWidth="1"/>
    <col min="12551" max="12551" width="12.5703125" style="4" customWidth="1"/>
    <col min="12552" max="12552" width="13.42578125" style="4" customWidth="1"/>
    <col min="12553" max="12800" width="9.140625" style="4"/>
    <col min="12801" max="12801" width="5" style="4" customWidth="1"/>
    <col min="12802" max="12802" width="17.85546875" style="4" customWidth="1"/>
    <col min="12803" max="12803" width="48.42578125" style="4" customWidth="1"/>
    <col min="12804" max="12804" width="12.28515625" style="4" customWidth="1"/>
    <col min="12805" max="12805" width="13" style="4" customWidth="1"/>
    <col min="12806" max="12806" width="13.42578125" style="4" customWidth="1"/>
    <col min="12807" max="12807" width="12.5703125" style="4" customWidth="1"/>
    <col min="12808" max="12808" width="13.42578125" style="4" customWidth="1"/>
    <col min="12809" max="13056" width="9.140625" style="4"/>
    <col min="13057" max="13057" width="5" style="4" customWidth="1"/>
    <col min="13058" max="13058" width="17.85546875" style="4" customWidth="1"/>
    <col min="13059" max="13059" width="48.42578125" style="4" customWidth="1"/>
    <col min="13060" max="13060" width="12.28515625" style="4" customWidth="1"/>
    <col min="13061" max="13061" width="13" style="4" customWidth="1"/>
    <col min="13062" max="13062" width="13.42578125" style="4" customWidth="1"/>
    <col min="13063" max="13063" width="12.5703125" style="4" customWidth="1"/>
    <col min="13064" max="13064" width="13.42578125" style="4" customWidth="1"/>
    <col min="13065" max="13312" width="9.140625" style="4"/>
    <col min="13313" max="13313" width="5" style="4" customWidth="1"/>
    <col min="13314" max="13314" width="17.85546875" style="4" customWidth="1"/>
    <col min="13315" max="13315" width="48.42578125" style="4" customWidth="1"/>
    <col min="13316" max="13316" width="12.28515625" style="4" customWidth="1"/>
    <col min="13317" max="13317" width="13" style="4" customWidth="1"/>
    <col min="13318" max="13318" width="13.42578125" style="4" customWidth="1"/>
    <col min="13319" max="13319" width="12.5703125" style="4" customWidth="1"/>
    <col min="13320" max="13320" width="13.42578125" style="4" customWidth="1"/>
    <col min="13321" max="13568" width="9.140625" style="4"/>
    <col min="13569" max="13569" width="5" style="4" customWidth="1"/>
    <col min="13570" max="13570" width="17.85546875" style="4" customWidth="1"/>
    <col min="13571" max="13571" width="48.42578125" style="4" customWidth="1"/>
    <col min="13572" max="13572" width="12.28515625" style="4" customWidth="1"/>
    <col min="13573" max="13573" width="13" style="4" customWidth="1"/>
    <col min="13574" max="13574" width="13.42578125" style="4" customWidth="1"/>
    <col min="13575" max="13575" width="12.5703125" style="4" customWidth="1"/>
    <col min="13576" max="13576" width="13.42578125" style="4" customWidth="1"/>
    <col min="13577" max="13824" width="9.140625" style="4"/>
    <col min="13825" max="13825" width="5" style="4" customWidth="1"/>
    <col min="13826" max="13826" width="17.85546875" style="4" customWidth="1"/>
    <col min="13827" max="13827" width="48.42578125" style="4" customWidth="1"/>
    <col min="13828" max="13828" width="12.28515625" style="4" customWidth="1"/>
    <col min="13829" max="13829" width="13" style="4" customWidth="1"/>
    <col min="13830" max="13830" width="13.42578125" style="4" customWidth="1"/>
    <col min="13831" max="13831" width="12.5703125" style="4" customWidth="1"/>
    <col min="13832" max="13832" width="13.42578125" style="4" customWidth="1"/>
    <col min="13833" max="14080" width="9.140625" style="4"/>
    <col min="14081" max="14081" width="5" style="4" customWidth="1"/>
    <col min="14082" max="14082" width="17.85546875" style="4" customWidth="1"/>
    <col min="14083" max="14083" width="48.42578125" style="4" customWidth="1"/>
    <col min="14084" max="14084" width="12.28515625" style="4" customWidth="1"/>
    <col min="14085" max="14085" width="13" style="4" customWidth="1"/>
    <col min="14086" max="14086" width="13.42578125" style="4" customWidth="1"/>
    <col min="14087" max="14087" width="12.5703125" style="4" customWidth="1"/>
    <col min="14088" max="14088" width="13.42578125" style="4" customWidth="1"/>
    <col min="14089" max="14336" width="9.140625" style="4"/>
    <col min="14337" max="14337" width="5" style="4" customWidth="1"/>
    <col min="14338" max="14338" width="17.85546875" style="4" customWidth="1"/>
    <col min="14339" max="14339" width="48.42578125" style="4" customWidth="1"/>
    <col min="14340" max="14340" width="12.28515625" style="4" customWidth="1"/>
    <col min="14341" max="14341" width="13" style="4" customWidth="1"/>
    <col min="14342" max="14342" width="13.42578125" style="4" customWidth="1"/>
    <col min="14343" max="14343" width="12.5703125" style="4" customWidth="1"/>
    <col min="14344" max="14344" width="13.42578125" style="4" customWidth="1"/>
    <col min="14345" max="14592" width="9.140625" style="4"/>
    <col min="14593" max="14593" width="5" style="4" customWidth="1"/>
    <col min="14594" max="14594" width="17.85546875" style="4" customWidth="1"/>
    <col min="14595" max="14595" width="48.42578125" style="4" customWidth="1"/>
    <col min="14596" max="14596" width="12.28515625" style="4" customWidth="1"/>
    <col min="14597" max="14597" width="13" style="4" customWidth="1"/>
    <col min="14598" max="14598" width="13.42578125" style="4" customWidth="1"/>
    <col min="14599" max="14599" width="12.5703125" style="4" customWidth="1"/>
    <col min="14600" max="14600" width="13.42578125" style="4" customWidth="1"/>
    <col min="14601" max="14848" width="9.140625" style="4"/>
    <col min="14849" max="14849" width="5" style="4" customWidth="1"/>
    <col min="14850" max="14850" width="17.85546875" style="4" customWidth="1"/>
    <col min="14851" max="14851" width="48.42578125" style="4" customWidth="1"/>
    <col min="14852" max="14852" width="12.28515625" style="4" customWidth="1"/>
    <col min="14853" max="14853" width="13" style="4" customWidth="1"/>
    <col min="14854" max="14854" width="13.42578125" style="4" customWidth="1"/>
    <col min="14855" max="14855" width="12.5703125" style="4" customWidth="1"/>
    <col min="14856" max="14856" width="13.42578125" style="4" customWidth="1"/>
    <col min="14857" max="15104" width="9.140625" style="4"/>
    <col min="15105" max="15105" width="5" style="4" customWidth="1"/>
    <col min="15106" max="15106" width="17.85546875" style="4" customWidth="1"/>
    <col min="15107" max="15107" width="48.42578125" style="4" customWidth="1"/>
    <col min="15108" max="15108" width="12.28515625" style="4" customWidth="1"/>
    <col min="15109" max="15109" width="13" style="4" customWidth="1"/>
    <col min="15110" max="15110" width="13.42578125" style="4" customWidth="1"/>
    <col min="15111" max="15111" width="12.5703125" style="4" customWidth="1"/>
    <col min="15112" max="15112" width="13.42578125" style="4" customWidth="1"/>
    <col min="15113" max="15360" width="9.140625" style="4"/>
    <col min="15361" max="15361" width="5" style="4" customWidth="1"/>
    <col min="15362" max="15362" width="17.85546875" style="4" customWidth="1"/>
    <col min="15363" max="15363" width="48.42578125" style="4" customWidth="1"/>
    <col min="15364" max="15364" width="12.28515625" style="4" customWidth="1"/>
    <col min="15365" max="15365" width="13" style="4" customWidth="1"/>
    <col min="15366" max="15366" width="13.42578125" style="4" customWidth="1"/>
    <col min="15367" max="15367" width="12.5703125" style="4" customWidth="1"/>
    <col min="15368" max="15368" width="13.42578125" style="4" customWidth="1"/>
    <col min="15369" max="15616" width="9.140625" style="4"/>
    <col min="15617" max="15617" width="5" style="4" customWidth="1"/>
    <col min="15618" max="15618" width="17.85546875" style="4" customWidth="1"/>
    <col min="15619" max="15619" width="48.42578125" style="4" customWidth="1"/>
    <col min="15620" max="15620" width="12.28515625" style="4" customWidth="1"/>
    <col min="15621" max="15621" width="13" style="4" customWidth="1"/>
    <col min="15622" max="15622" width="13.42578125" style="4" customWidth="1"/>
    <col min="15623" max="15623" width="12.5703125" style="4" customWidth="1"/>
    <col min="15624" max="15624" width="13.42578125" style="4" customWidth="1"/>
    <col min="15625" max="15872" width="9.140625" style="4"/>
    <col min="15873" max="15873" width="5" style="4" customWidth="1"/>
    <col min="15874" max="15874" width="17.85546875" style="4" customWidth="1"/>
    <col min="15875" max="15875" width="48.42578125" style="4" customWidth="1"/>
    <col min="15876" max="15876" width="12.28515625" style="4" customWidth="1"/>
    <col min="15877" max="15877" width="13" style="4" customWidth="1"/>
    <col min="15878" max="15878" width="13.42578125" style="4" customWidth="1"/>
    <col min="15879" max="15879" width="12.5703125" style="4" customWidth="1"/>
    <col min="15880" max="15880" width="13.42578125" style="4" customWidth="1"/>
    <col min="15881" max="16128" width="9.140625" style="4"/>
    <col min="16129" max="16129" width="5" style="4" customWidth="1"/>
    <col min="16130" max="16130" width="17.85546875" style="4" customWidth="1"/>
    <col min="16131" max="16131" width="48.42578125" style="4" customWidth="1"/>
    <col min="16132" max="16132" width="12.28515625" style="4" customWidth="1"/>
    <col min="16133" max="16133" width="13" style="4" customWidth="1"/>
    <col min="16134" max="16134" width="13.42578125" style="4" customWidth="1"/>
    <col min="16135" max="16135" width="12.5703125" style="4" customWidth="1"/>
    <col min="16136" max="16136" width="13.42578125" style="4" customWidth="1"/>
    <col min="16137" max="16384" width="9.140625" style="4"/>
  </cols>
  <sheetData>
    <row r="1" spans="1:9" x14ac:dyDescent="0.2">
      <c r="G1" s="3"/>
      <c r="H1" s="3"/>
    </row>
    <row r="2" spans="1:9" x14ac:dyDescent="0.2">
      <c r="D2" s="6" t="s">
        <v>5</v>
      </c>
      <c r="F2" s="3"/>
      <c r="G2" s="3"/>
      <c r="H2" s="3"/>
    </row>
    <row r="3" spans="1:9" x14ac:dyDescent="0.2">
      <c r="D3" s="7"/>
      <c r="F3" s="3"/>
      <c r="G3" s="3"/>
      <c r="H3" s="3"/>
    </row>
    <row r="4" spans="1:9" x14ac:dyDescent="0.2">
      <c r="C4" s="222" t="s">
        <v>156</v>
      </c>
      <c r="D4" s="219"/>
      <c r="E4" s="219"/>
      <c r="F4" s="219"/>
      <c r="G4" s="219"/>
      <c r="H4" s="3"/>
      <c r="I4" s="136" t="s">
        <v>152</v>
      </c>
    </row>
    <row r="5" spans="1:9" x14ac:dyDescent="0.2">
      <c r="D5" s="8" t="s">
        <v>0</v>
      </c>
      <c r="F5" s="3"/>
      <c r="G5" s="3"/>
      <c r="H5" s="3"/>
    </row>
    <row r="6" spans="1:9" x14ac:dyDescent="0.2">
      <c r="H6" s="3"/>
    </row>
    <row r="7" spans="1:9" x14ac:dyDescent="0.2">
      <c r="B7" s="2" t="s">
        <v>154</v>
      </c>
      <c r="D7" s="7"/>
      <c r="E7" s="3"/>
      <c r="F7" s="3"/>
      <c r="G7" s="3"/>
      <c r="H7" s="3"/>
    </row>
    <row r="8" spans="1:9" x14ac:dyDescent="0.2">
      <c r="D8" s="3"/>
      <c r="E8" s="3"/>
      <c r="F8" s="3"/>
      <c r="G8" s="3"/>
      <c r="H8" s="3"/>
    </row>
    <row r="9" spans="1:9" ht="12.75" customHeight="1" x14ac:dyDescent="0.2">
      <c r="A9" s="212" t="s">
        <v>1</v>
      </c>
      <c r="B9" s="213" t="s">
        <v>6</v>
      </c>
      <c r="C9" s="213" t="s">
        <v>7</v>
      </c>
      <c r="D9" s="214" t="s">
        <v>9</v>
      </c>
      <c r="E9" s="214"/>
      <c r="F9" s="214"/>
      <c r="G9" s="214"/>
      <c r="H9" s="212" t="s">
        <v>10</v>
      </c>
    </row>
    <row r="10" spans="1:9" x14ac:dyDescent="0.2">
      <c r="A10" s="212"/>
      <c r="B10" s="213"/>
      <c r="C10" s="213"/>
      <c r="D10" s="212" t="s">
        <v>8</v>
      </c>
      <c r="E10" s="212" t="s">
        <v>2</v>
      </c>
      <c r="F10" s="212" t="s">
        <v>3</v>
      </c>
      <c r="G10" s="212" t="s">
        <v>4</v>
      </c>
      <c r="H10" s="212"/>
    </row>
    <row r="11" spans="1:9" x14ac:dyDescent="0.2">
      <c r="A11" s="212"/>
      <c r="B11" s="213"/>
      <c r="C11" s="213"/>
      <c r="D11" s="212"/>
      <c r="E11" s="212"/>
      <c r="F11" s="212"/>
      <c r="G11" s="212"/>
      <c r="H11" s="212"/>
    </row>
    <row r="12" spans="1:9" x14ac:dyDescent="0.2">
      <c r="A12" s="212"/>
      <c r="B12" s="213"/>
      <c r="C12" s="213"/>
      <c r="D12" s="212"/>
      <c r="E12" s="212"/>
      <c r="F12" s="212"/>
      <c r="G12" s="212"/>
      <c r="H12" s="212"/>
    </row>
    <row r="13" spans="1:9" x14ac:dyDescent="0.2">
      <c r="A13" s="9">
        <v>1</v>
      </c>
      <c r="B13" s="10">
        <v>2</v>
      </c>
      <c r="C13" s="10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</row>
    <row r="14" spans="1:9" ht="12.75" customHeight="1" x14ac:dyDescent="0.2">
      <c r="A14" s="223" t="s">
        <v>11</v>
      </c>
      <c r="B14" s="224"/>
      <c r="C14" s="224"/>
      <c r="D14" s="16"/>
      <c r="E14" s="16"/>
      <c r="F14" s="16"/>
      <c r="G14" s="16"/>
      <c r="H14" s="17"/>
    </row>
    <row r="15" spans="1:9" x14ac:dyDescent="0.2">
      <c r="A15" s="11">
        <v>1</v>
      </c>
      <c r="B15" s="12" t="s">
        <v>12</v>
      </c>
      <c r="C15" s="12" t="s">
        <v>40</v>
      </c>
      <c r="D15" s="18"/>
      <c r="E15" s="18"/>
      <c r="F15" s="18"/>
      <c r="G15" s="14">
        <v>54.9</v>
      </c>
      <c r="H15" s="14">
        <v>54.9</v>
      </c>
    </row>
    <row r="16" spans="1:9" x14ac:dyDescent="0.2">
      <c r="A16" s="11">
        <v>2</v>
      </c>
      <c r="B16" s="12" t="s">
        <v>12</v>
      </c>
      <c r="C16" s="12" t="s">
        <v>41</v>
      </c>
      <c r="D16" s="14">
        <v>94.28</v>
      </c>
      <c r="E16" s="18"/>
      <c r="F16" s="18"/>
      <c r="G16" s="18"/>
      <c r="H16" s="14">
        <v>94.28</v>
      </c>
    </row>
    <row r="17" spans="1:16" ht="18" customHeight="1" x14ac:dyDescent="0.2">
      <c r="A17" s="13"/>
      <c r="B17" s="217" t="s">
        <v>13</v>
      </c>
      <c r="C17" s="218"/>
      <c r="D17" s="14">
        <f>SUM(D15:D16)</f>
        <v>94.28</v>
      </c>
      <c r="E17" s="14">
        <f>SUM(E15:E16)</f>
        <v>0</v>
      </c>
      <c r="F17" s="14">
        <f>SUM(F15:F16)</f>
        <v>0</v>
      </c>
      <c r="G17" s="14">
        <f>SUM(G15:G16)</f>
        <v>54.9</v>
      </c>
      <c r="H17" s="14">
        <f>SUM(D17:G17)</f>
        <v>149.18</v>
      </c>
    </row>
    <row r="18" spans="1:16" ht="12.75" customHeight="1" x14ac:dyDescent="0.2">
      <c r="A18" s="223" t="s">
        <v>14</v>
      </c>
      <c r="B18" s="224"/>
      <c r="C18" s="224"/>
      <c r="D18" s="19"/>
      <c r="E18" s="19"/>
      <c r="F18" s="19"/>
      <c r="G18" s="19"/>
      <c r="H18" s="20"/>
    </row>
    <row r="19" spans="1:16" x14ac:dyDescent="0.2">
      <c r="A19" s="11">
        <v>3</v>
      </c>
      <c r="B19" s="12" t="s">
        <v>12</v>
      </c>
      <c r="C19" s="12" t="s">
        <v>15</v>
      </c>
      <c r="D19" s="14">
        <v>1007.32</v>
      </c>
      <c r="E19" s="14">
        <v>4.79</v>
      </c>
      <c r="F19" s="14">
        <v>207.42</v>
      </c>
      <c r="G19" s="14">
        <v>13.69</v>
      </c>
      <c r="H19" s="14">
        <f>SUM(D19:G19)</f>
        <v>1233.22</v>
      </c>
    </row>
    <row r="20" spans="1:16" x14ac:dyDescent="0.2">
      <c r="A20" s="11">
        <v>4</v>
      </c>
      <c r="B20" s="12" t="s">
        <v>12</v>
      </c>
      <c r="C20" s="12" t="s">
        <v>16</v>
      </c>
      <c r="D20" s="14">
        <v>48.57</v>
      </c>
      <c r="E20" s="18"/>
      <c r="F20" s="14">
        <v>9.1999999999999993</v>
      </c>
      <c r="G20" s="14">
        <v>1.96</v>
      </c>
      <c r="H20" s="14">
        <f>SUM(D20:G20)</f>
        <v>59.73</v>
      </c>
    </row>
    <row r="21" spans="1:16" x14ac:dyDescent="0.2">
      <c r="A21" s="11">
        <v>5</v>
      </c>
      <c r="B21" s="12" t="s">
        <v>12</v>
      </c>
      <c r="C21" s="12" t="s">
        <v>17</v>
      </c>
      <c r="D21" s="14">
        <v>177.82</v>
      </c>
      <c r="E21" s="14">
        <v>181.32</v>
      </c>
      <c r="F21" s="14">
        <v>1587.04</v>
      </c>
      <c r="G21" s="14">
        <v>383.88</v>
      </c>
      <c r="H21" s="14">
        <f>SUM(D21:G21)</f>
        <v>2330.06</v>
      </c>
    </row>
    <row r="22" spans="1:16" ht="14.25" customHeight="1" x14ac:dyDescent="0.2">
      <c r="A22" s="13"/>
      <c r="B22" s="217" t="s">
        <v>18</v>
      </c>
      <c r="C22" s="218"/>
      <c r="D22" s="14">
        <f>SUM(D19:D21)</f>
        <v>1233.71</v>
      </c>
      <c r="E22" s="14">
        <f>SUM(E19:E21)</f>
        <v>186.10999999999999</v>
      </c>
      <c r="F22" s="14">
        <f>SUM(F19:F21)</f>
        <v>1803.6599999999999</v>
      </c>
      <c r="G22" s="14">
        <f>SUM(G19:G21)</f>
        <v>399.53</v>
      </c>
      <c r="H22" s="14">
        <f>SUM(D22:G22)</f>
        <v>3623.0099999999993</v>
      </c>
    </row>
    <row r="23" spans="1:16" ht="13.5" customHeight="1" x14ac:dyDescent="0.2">
      <c r="A23" s="223" t="s">
        <v>19</v>
      </c>
      <c r="B23" s="224"/>
      <c r="C23" s="224"/>
      <c r="D23" s="19"/>
      <c r="E23" s="19"/>
      <c r="F23" s="19"/>
      <c r="G23" s="19"/>
      <c r="H23" s="20"/>
    </row>
    <row r="24" spans="1:16" x14ac:dyDescent="0.2">
      <c r="A24" s="13"/>
      <c r="B24" s="217" t="s">
        <v>20</v>
      </c>
      <c r="C24" s="218"/>
      <c r="D24" s="14">
        <f>D17+D22</f>
        <v>1327.99</v>
      </c>
      <c r="E24" s="14">
        <f>E17+E22</f>
        <v>186.10999999999999</v>
      </c>
      <c r="F24" s="14">
        <f>F17+F22</f>
        <v>1803.6599999999999</v>
      </c>
      <c r="G24" s="14">
        <f>G17+G22</f>
        <v>454.42999999999995</v>
      </c>
      <c r="H24" s="14">
        <f>SUM(D24:G24)</f>
        <v>3772.1899999999996</v>
      </c>
      <c r="J24" s="134"/>
      <c r="K24" s="134"/>
      <c r="L24" s="134"/>
      <c r="M24" s="134"/>
      <c r="N24" s="134"/>
      <c r="O24" s="134"/>
    </row>
    <row r="25" spans="1:16" x14ac:dyDescent="0.2">
      <c r="A25" s="225" t="s">
        <v>37</v>
      </c>
      <c r="B25" s="226"/>
      <c r="C25" s="227"/>
      <c r="D25" s="14"/>
      <c r="E25" s="14"/>
      <c r="F25" s="14"/>
      <c r="G25" s="14"/>
      <c r="H25" s="14"/>
    </row>
    <row r="26" spans="1:16" ht="51" x14ac:dyDescent="0.2">
      <c r="A26" s="13">
        <v>6</v>
      </c>
      <c r="B26" s="12" t="s">
        <v>39</v>
      </c>
      <c r="C26" s="40" t="s">
        <v>146</v>
      </c>
      <c r="D26" s="14">
        <v>6.41</v>
      </c>
      <c r="E26" s="14">
        <v>6.41</v>
      </c>
      <c r="F26" s="14">
        <v>3.55</v>
      </c>
      <c r="G26" s="14">
        <v>6.95</v>
      </c>
      <c r="H26" s="14"/>
    </row>
    <row r="27" spans="1:16" x14ac:dyDescent="0.2">
      <c r="A27" s="13"/>
      <c r="B27" s="39"/>
      <c r="C27" s="181" t="s">
        <v>151</v>
      </c>
      <c r="D27" s="15">
        <f>D24/D26</f>
        <v>207.17472698907957</v>
      </c>
      <c r="E27" s="15">
        <f t="shared" ref="E27:G27" si="0">E24/E26</f>
        <v>29.034321372854912</v>
      </c>
      <c r="F27" s="15">
        <f t="shared" si="0"/>
        <v>508.0732394366197</v>
      </c>
      <c r="G27" s="15">
        <f t="shared" si="0"/>
        <v>65.385611510791364</v>
      </c>
      <c r="H27" s="15">
        <f>SUM(D27:G27)</f>
        <v>809.66789930934556</v>
      </c>
      <c r="I27" s="135"/>
    </row>
    <row r="28" spans="1:16" ht="12.75" customHeight="1" x14ac:dyDescent="0.2">
      <c r="A28" s="223" t="s">
        <v>21</v>
      </c>
      <c r="B28" s="224"/>
      <c r="C28" s="224"/>
      <c r="D28" s="19"/>
      <c r="E28" s="19"/>
      <c r="F28" s="19"/>
      <c r="G28" s="19"/>
      <c r="H28" s="20"/>
    </row>
    <row r="29" spans="1:16" ht="25.5" x14ac:dyDescent="0.2">
      <c r="A29" s="11">
        <v>7</v>
      </c>
      <c r="B29" s="12" t="s">
        <v>22</v>
      </c>
      <c r="C29" s="12" t="s">
        <v>23</v>
      </c>
      <c r="D29" s="14">
        <f>D27*0.02</f>
        <v>4.1434945397815914</v>
      </c>
      <c r="E29" s="14">
        <f>E27*0.02</f>
        <v>0.5806864274570982</v>
      </c>
      <c r="F29" s="18"/>
      <c r="G29" s="18"/>
      <c r="H29" s="14">
        <f>SUM(D29:G29)</f>
        <v>4.7241809672386896</v>
      </c>
    </row>
    <row r="30" spans="1:16" ht="15.75" customHeight="1" x14ac:dyDescent="0.2">
      <c r="A30" s="13"/>
      <c r="B30" s="217" t="s">
        <v>24</v>
      </c>
      <c r="C30" s="218"/>
      <c r="D30" s="14">
        <f>D29</f>
        <v>4.1434945397815914</v>
      </c>
      <c r="E30" s="14">
        <f>E29</f>
        <v>0.5806864274570982</v>
      </c>
      <c r="F30" s="14">
        <f t="shared" ref="F30:G30" si="1">F29</f>
        <v>0</v>
      </c>
      <c r="G30" s="14">
        <f t="shared" si="1"/>
        <v>0</v>
      </c>
      <c r="H30" s="14">
        <f>SUM(D30:G30)</f>
        <v>4.7241809672386896</v>
      </c>
    </row>
    <row r="31" spans="1:16" x14ac:dyDescent="0.2">
      <c r="A31" s="13"/>
      <c r="B31" s="217" t="s">
        <v>25</v>
      </c>
      <c r="C31" s="218"/>
      <c r="D31" s="14">
        <f>D27+D30</f>
        <v>211.31822152886116</v>
      </c>
      <c r="E31" s="14">
        <f>E27+E30</f>
        <v>29.615007800312011</v>
      </c>
      <c r="F31" s="14">
        <f>F27+F30</f>
        <v>508.0732394366197</v>
      </c>
      <c r="G31" s="14">
        <f>G27+G30</f>
        <v>65.385611510791364</v>
      </c>
      <c r="H31" s="14">
        <f>SUM(D31:G31)</f>
        <v>814.39208027658424</v>
      </c>
    </row>
    <row r="32" spans="1:16" ht="12.75" customHeight="1" x14ac:dyDescent="0.2">
      <c r="A32" s="223" t="s">
        <v>26</v>
      </c>
      <c r="B32" s="224"/>
      <c r="C32" s="224"/>
      <c r="D32" s="19"/>
      <c r="E32" s="19"/>
      <c r="F32" s="19"/>
      <c r="G32" s="19"/>
      <c r="H32" s="20"/>
      <c r="I32" s="134"/>
      <c r="J32" s="134"/>
      <c r="K32" s="134"/>
      <c r="L32" s="134"/>
      <c r="M32" s="134"/>
      <c r="N32" s="134"/>
      <c r="O32" s="134"/>
      <c r="P32" s="134"/>
    </row>
    <row r="33" spans="1:16" ht="25.5" x14ac:dyDescent="0.2">
      <c r="A33" s="11">
        <v>8</v>
      </c>
      <c r="B33" s="12" t="s">
        <v>42</v>
      </c>
      <c r="C33" s="12" t="s">
        <v>149</v>
      </c>
      <c r="D33" s="14">
        <f>D31*0.034965</f>
        <v>7.388741615756631</v>
      </c>
      <c r="E33" s="14">
        <f t="shared" ref="E33" si="2">E31*0.034965</f>
        <v>1.0354887477379096</v>
      </c>
      <c r="F33" s="14"/>
      <c r="G33" s="14"/>
      <c r="H33" s="14">
        <f>SUM(D33:G33)</f>
        <v>8.4242303634945408</v>
      </c>
    </row>
    <row r="34" spans="1:16" ht="25.5" x14ac:dyDescent="0.2">
      <c r="A34" s="11">
        <v>9</v>
      </c>
      <c r="B34" s="12" t="s">
        <v>43</v>
      </c>
      <c r="C34" s="12" t="s">
        <v>44</v>
      </c>
      <c r="D34" s="18"/>
      <c r="E34" s="18"/>
      <c r="F34" s="14"/>
      <c r="G34" s="18">
        <f>F31*0.03</f>
        <v>15.24219718309859</v>
      </c>
      <c r="H34" s="14">
        <f>SUM(D34:G34)</f>
        <v>15.24219718309859</v>
      </c>
    </row>
    <row r="35" spans="1:16" ht="25.5" x14ac:dyDescent="0.2">
      <c r="A35" s="11">
        <v>10</v>
      </c>
      <c r="B35" s="12" t="s">
        <v>45</v>
      </c>
      <c r="C35" s="12" t="s">
        <v>46</v>
      </c>
      <c r="D35" s="14"/>
      <c r="E35" s="14"/>
      <c r="F35" s="18"/>
      <c r="G35" s="18">
        <f>107.12/G26</f>
        <v>15.412949640287771</v>
      </c>
      <c r="H35" s="14">
        <f>SUM(D35:G35)</f>
        <v>15.412949640287771</v>
      </c>
    </row>
    <row r="36" spans="1:16" x14ac:dyDescent="0.2">
      <c r="A36" s="13"/>
      <c r="B36" s="217" t="s">
        <v>28</v>
      </c>
      <c r="C36" s="218"/>
      <c r="D36" s="14">
        <f>SUM(D33:D35)</f>
        <v>7.388741615756631</v>
      </c>
      <c r="E36" s="14">
        <f>SUM(E33:E35)</f>
        <v>1.0354887477379096</v>
      </c>
      <c r="F36" s="14">
        <f>SUM(F33:F35)</f>
        <v>0</v>
      </c>
      <c r="G36" s="14">
        <f>SUM(G33:G35)</f>
        <v>30.65514682338636</v>
      </c>
      <c r="H36" s="14">
        <f>SUM(D36:G36)</f>
        <v>39.079377186880905</v>
      </c>
    </row>
    <row r="37" spans="1:16" ht="15" customHeight="1" x14ac:dyDescent="0.2">
      <c r="A37" s="13"/>
      <c r="B37" s="217" t="s">
        <v>29</v>
      </c>
      <c r="C37" s="218"/>
      <c r="D37" s="14">
        <f>D31+D36</f>
        <v>218.70696314461779</v>
      </c>
      <c r="E37" s="14">
        <f>E31+E36</f>
        <v>30.650496548049919</v>
      </c>
      <c r="F37" s="14">
        <f>F31+F36</f>
        <v>508.0732394366197</v>
      </c>
      <c r="G37" s="14">
        <f>G31+G36</f>
        <v>96.040758334177724</v>
      </c>
      <c r="H37" s="14">
        <f>SUM(D37:G37)</f>
        <v>853.47145746346519</v>
      </c>
      <c r="I37" s="134"/>
      <c r="J37" s="134"/>
      <c r="K37" s="134"/>
      <c r="L37" s="134"/>
      <c r="M37" s="134"/>
      <c r="N37" s="134"/>
      <c r="O37" s="134"/>
      <c r="P37" s="134"/>
    </row>
    <row r="38" spans="1:16" ht="15" customHeight="1" x14ac:dyDescent="0.2">
      <c r="A38" s="228" t="s">
        <v>47</v>
      </c>
      <c r="B38" s="229"/>
      <c r="C38" s="230"/>
      <c r="D38" s="15"/>
      <c r="E38" s="15"/>
      <c r="F38" s="15"/>
      <c r="G38" s="15"/>
      <c r="H38" s="15"/>
    </row>
    <row r="39" spans="1:16" ht="43.5" customHeight="1" x14ac:dyDescent="0.2">
      <c r="A39" s="13">
        <v>11</v>
      </c>
      <c r="B39" s="12" t="s">
        <v>48</v>
      </c>
      <c r="C39" s="40" t="s">
        <v>49</v>
      </c>
      <c r="D39" s="14"/>
      <c r="E39" s="14"/>
      <c r="F39" s="14"/>
      <c r="G39" s="14">
        <f>(H37+H43)*0.012</f>
        <v>12.321985882666397</v>
      </c>
      <c r="H39" s="14">
        <f>G39</f>
        <v>12.321985882666397</v>
      </c>
    </row>
    <row r="40" spans="1:16" ht="15" customHeight="1" x14ac:dyDescent="0.2">
      <c r="A40" s="13"/>
      <c r="B40" s="39"/>
      <c r="C40" s="21" t="s">
        <v>50</v>
      </c>
      <c r="D40" s="14">
        <f>D37+D39</f>
        <v>218.70696314461779</v>
      </c>
      <c r="E40" s="14">
        <f>E37+E39</f>
        <v>30.650496548049919</v>
      </c>
      <c r="F40" s="14">
        <f>F37+F39</f>
        <v>508.0732394366197</v>
      </c>
      <c r="G40" s="14">
        <f>G37+G39</f>
        <v>108.36274421684412</v>
      </c>
      <c r="H40" s="14">
        <f>H37+H39</f>
        <v>865.79344334613154</v>
      </c>
    </row>
    <row r="41" spans="1:16" ht="15" customHeight="1" x14ac:dyDescent="0.2">
      <c r="A41" s="215" t="s">
        <v>51</v>
      </c>
      <c r="B41" s="216"/>
      <c r="C41" s="216"/>
      <c r="D41" s="216"/>
      <c r="E41" s="216"/>
      <c r="F41" s="216"/>
      <c r="G41" s="216"/>
      <c r="H41" s="216"/>
    </row>
    <row r="42" spans="1:16" ht="27.75" customHeight="1" x14ac:dyDescent="0.2">
      <c r="A42" s="11">
        <v>12</v>
      </c>
      <c r="B42" s="180" t="s">
        <v>150</v>
      </c>
      <c r="C42" s="41" t="s">
        <v>52</v>
      </c>
      <c r="D42" s="22"/>
      <c r="E42" s="22"/>
      <c r="F42" s="22"/>
      <c r="G42" s="179">
        <f>699961.16/3.92/1.03/1000</f>
        <v>173.36069942540126</v>
      </c>
      <c r="H42" s="23">
        <f>SUM(D42:G42)</f>
        <v>173.36069942540126</v>
      </c>
      <c r="I42" s="136"/>
    </row>
    <row r="43" spans="1:16" ht="15" customHeight="1" x14ac:dyDescent="0.2">
      <c r="A43" s="11"/>
      <c r="B43" s="24"/>
      <c r="C43" s="25" t="s">
        <v>53</v>
      </c>
      <c r="D43" s="15">
        <v>0</v>
      </c>
      <c r="E43" s="15">
        <v>0</v>
      </c>
      <c r="F43" s="15">
        <v>0</v>
      </c>
      <c r="G43" s="15">
        <f>SUM(G42:G42)</f>
        <v>173.36069942540126</v>
      </c>
      <c r="H43" s="15">
        <f>SUM(D43:G43)</f>
        <v>173.36069942540126</v>
      </c>
    </row>
    <row r="44" spans="1:16" ht="12" customHeight="1" x14ac:dyDescent="0.2">
      <c r="A44" s="13"/>
      <c r="B44" s="26"/>
      <c r="C44" s="25" t="s">
        <v>54</v>
      </c>
      <c r="D44" s="15">
        <f>D40+D43</f>
        <v>218.70696314461779</v>
      </c>
      <c r="E44" s="15">
        <f>E40+E43</f>
        <v>30.650496548049919</v>
      </c>
      <c r="F44" s="15">
        <f>F40+F43</f>
        <v>508.0732394366197</v>
      </c>
      <c r="G44" s="15">
        <f>G40+G43</f>
        <v>281.7234436422454</v>
      </c>
      <c r="H44" s="15">
        <f>H40+H43</f>
        <v>1039.1541427715329</v>
      </c>
    </row>
    <row r="45" spans="1:16" x14ac:dyDescent="0.2">
      <c r="A45" s="223" t="s">
        <v>30</v>
      </c>
      <c r="B45" s="224"/>
      <c r="C45" s="224"/>
      <c r="D45" s="19"/>
      <c r="E45" s="19"/>
      <c r="F45" s="19"/>
      <c r="G45" s="19"/>
      <c r="H45" s="20"/>
    </row>
    <row r="46" spans="1:16" ht="25.5" x14ac:dyDescent="0.2">
      <c r="A46" s="11">
        <v>13</v>
      </c>
      <c r="B46" s="12" t="s">
        <v>31</v>
      </c>
      <c r="C46" s="12" t="s">
        <v>32</v>
      </c>
      <c r="D46" s="14">
        <f>D44*0.03</f>
        <v>6.5612088943385336</v>
      </c>
      <c r="E46" s="14">
        <f>E44*0.03</f>
        <v>0.91951489644149753</v>
      </c>
      <c r="F46" s="14">
        <f>F44*0.03</f>
        <v>15.24219718309859</v>
      </c>
      <c r="G46" s="14">
        <f>G44*0.03</f>
        <v>8.4517033092673621</v>
      </c>
      <c r="H46" s="14">
        <f>SUM(D46:G46)</f>
        <v>31.174624283145985</v>
      </c>
    </row>
    <row r="47" spans="1:16" x14ac:dyDescent="0.2">
      <c r="A47" s="13"/>
      <c r="B47" s="217" t="s">
        <v>55</v>
      </c>
      <c r="C47" s="218"/>
      <c r="D47" s="14">
        <f>D44+D46</f>
        <v>225.26817203895632</v>
      </c>
      <c r="E47" s="14">
        <f>E44+E46</f>
        <v>31.570011444491417</v>
      </c>
      <c r="F47" s="14">
        <f>F44+F46</f>
        <v>523.3154366197183</v>
      </c>
      <c r="G47" s="14">
        <f>G44+G46</f>
        <v>290.17514695151277</v>
      </c>
      <c r="H47" s="14">
        <f>SUM(D47:G47)</f>
        <v>1070.3287670546788</v>
      </c>
      <c r="I47" s="134"/>
      <c r="J47" s="134"/>
      <c r="K47" s="134"/>
      <c r="L47" s="134"/>
      <c r="M47" s="134"/>
      <c r="N47" s="134"/>
      <c r="O47" s="134"/>
    </row>
    <row r="48" spans="1:16" x14ac:dyDescent="0.2">
      <c r="A48" s="223" t="s">
        <v>33</v>
      </c>
      <c r="B48" s="224"/>
      <c r="C48" s="224"/>
      <c r="D48" s="19"/>
      <c r="E48" s="19"/>
      <c r="F48" s="19"/>
      <c r="G48" s="19"/>
      <c r="H48" s="20"/>
    </row>
    <row r="49" spans="1:13" ht="25.5" x14ac:dyDescent="0.2">
      <c r="A49" s="11">
        <v>14</v>
      </c>
      <c r="B49" s="12" t="s">
        <v>56</v>
      </c>
      <c r="C49" s="12" t="s">
        <v>57</v>
      </c>
      <c r="D49" s="14">
        <f>D47*0.18</f>
        <v>40.548270967012137</v>
      </c>
      <c r="E49" s="14">
        <f>E47*0.18</f>
        <v>5.6826020600084552</v>
      </c>
      <c r="F49" s="14">
        <f>F47*0.18</f>
        <v>94.19677859154929</v>
      </c>
      <c r="G49" s="14">
        <f>G47*0.18</f>
        <v>52.231526451272295</v>
      </c>
      <c r="H49" s="14">
        <f>SUM(D49:G49)</f>
        <v>192.65917806984217</v>
      </c>
    </row>
    <row r="50" spans="1:13" x14ac:dyDescent="0.2">
      <c r="A50" s="13"/>
      <c r="B50" s="217" t="s">
        <v>34</v>
      </c>
      <c r="C50" s="218"/>
      <c r="D50" s="14">
        <f>D49</f>
        <v>40.548270967012137</v>
      </c>
      <c r="E50" s="14">
        <f>E49</f>
        <v>5.6826020600084552</v>
      </c>
      <c r="F50" s="14">
        <f>F49</f>
        <v>94.19677859154929</v>
      </c>
      <c r="G50" s="14">
        <f>G49</f>
        <v>52.231526451272295</v>
      </c>
      <c r="H50" s="14">
        <f>SUM(D50:G50)</f>
        <v>192.65917806984217</v>
      </c>
    </row>
    <row r="51" spans="1:13" x14ac:dyDescent="0.2">
      <c r="A51" s="13"/>
      <c r="B51" s="217" t="s">
        <v>58</v>
      </c>
      <c r="C51" s="218"/>
      <c r="D51" s="15">
        <f>D47+D50</f>
        <v>265.81644300596844</v>
      </c>
      <c r="E51" s="15">
        <f>E47+E50</f>
        <v>37.25261350449987</v>
      </c>
      <c r="F51" s="15">
        <f>F47+F50</f>
        <v>617.51221521126763</v>
      </c>
      <c r="G51" s="15">
        <f>G47+G50</f>
        <v>342.40667340278509</v>
      </c>
      <c r="H51" s="15">
        <f>SUM(D51:G51)</f>
        <v>1262.987945124521</v>
      </c>
      <c r="I51" s="134"/>
      <c r="J51" s="134"/>
      <c r="K51" s="134"/>
      <c r="L51" s="134"/>
      <c r="M51" s="134"/>
    </row>
    <row r="52" spans="1:13" ht="15" x14ac:dyDescent="0.2">
      <c r="A52" s="232" t="s">
        <v>135</v>
      </c>
      <c r="B52" s="233"/>
      <c r="C52" s="233"/>
      <c r="D52" s="233"/>
      <c r="E52" s="233"/>
      <c r="F52" s="233"/>
      <c r="G52" s="233"/>
      <c r="H52" s="234"/>
    </row>
    <row r="53" spans="1:13" ht="31.5" customHeight="1" x14ac:dyDescent="0.2">
      <c r="A53" s="235">
        <v>15</v>
      </c>
      <c r="B53" s="238" t="s">
        <v>87</v>
      </c>
      <c r="C53" s="27" t="s">
        <v>147</v>
      </c>
      <c r="D53" s="28">
        <f>(D21)/6.41*1.02*1.034965*1.03*1.18*7.43</f>
        <v>264.45784653667363</v>
      </c>
      <c r="E53" s="28">
        <f>(E21)/6.41*1.02*1.034965*1.03*1.18*7.43</f>
        <v>269.66312413693436</v>
      </c>
      <c r="F53" s="28"/>
      <c r="G53" s="28"/>
      <c r="H53" s="28">
        <f>SUM(D53:G53)</f>
        <v>534.12097067360799</v>
      </c>
      <c r="I53" s="220"/>
      <c r="J53" s="221"/>
      <c r="K53" s="221"/>
    </row>
    <row r="54" spans="1:13" ht="15" x14ac:dyDescent="0.2">
      <c r="A54" s="236"/>
      <c r="B54" s="239"/>
      <c r="C54" s="27" t="s">
        <v>148</v>
      </c>
      <c r="D54" s="28">
        <f>(D16+D19+D20)/6.41*1.02*1.034965*1.03*1.18*5.21</f>
        <v>1199.4628362365909</v>
      </c>
      <c r="E54" s="28">
        <f>(E16+E19+E20)/6.41*1.02*1.034965*1.03*1.18*5.21</f>
        <v>4.9952850322763327</v>
      </c>
      <c r="F54" s="28"/>
      <c r="G54" s="28"/>
      <c r="H54" s="28">
        <f>SUM(D54:G54)</f>
        <v>1204.4581212688672</v>
      </c>
    </row>
    <row r="55" spans="1:13" ht="15" x14ac:dyDescent="0.2">
      <c r="A55" s="236"/>
      <c r="B55" s="239"/>
      <c r="C55" s="27" t="s">
        <v>59</v>
      </c>
      <c r="D55" s="28"/>
      <c r="E55" s="28"/>
      <c r="F55" s="28">
        <f>F51*4.28</f>
        <v>2642.9522811042257</v>
      </c>
      <c r="G55" s="28"/>
      <c r="H55" s="28">
        <f>SUM(D55:G55)</f>
        <v>2642.9522811042257</v>
      </c>
    </row>
    <row r="56" spans="1:13" ht="15" x14ac:dyDescent="0.2">
      <c r="A56" s="236"/>
      <c r="B56" s="239"/>
      <c r="C56" s="27" t="s">
        <v>60</v>
      </c>
      <c r="D56" s="28"/>
      <c r="E56" s="28"/>
      <c r="F56" s="28"/>
      <c r="G56" s="28">
        <f>G42*1.03*1.18*3.92</f>
        <v>825.95416880000016</v>
      </c>
      <c r="H56" s="28">
        <f>SUM(D56:G56)</f>
        <v>825.95416880000016</v>
      </c>
    </row>
    <row r="57" spans="1:13" ht="15" x14ac:dyDescent="0.2">
      <c r="A57" s="237"/>
      <c r="B57" s="240"/>
      <c r="C57" s="27" t="s">
        <v>61</v>
      </c>
      <c r="D57" s="28"/>
      <c r="E57" s="28"/>
      <c r="F57" s="28"/>
      <c r="G57" s="28">
        <f>(G44-G42)*1.03*1.18*8.42</f>
        <v>1108.948347884103</v>
      </c>
      <c r="H57" s="28">
        <f>SUM(D57:G57)</f>
        <v>1108.948347884103</v>
      </c>
    </row>
    <row r="58" spans="1:13" ht="15" x14ac:dyDescent="0.2">
      <c r="A58" s="29" t="s">
        <v>62</v>
      </c>
      <c r="B58" s="30"/>
      <c r="C58" s="30" t="s">
        <v>86</v>
      </c>
      <c r="D58" s="31">
        <f>SUM(D53:D57)</f>
        <v>1463.9206827732646</v>
      </c>
      <c r="E58" s="31">
        <f>SUM(E53:E57)</f>
        <v>274.6584091692107</v>
      </c>
      <c r="F58" s="31">
        <f>SUM(F53:F57)</f>
        <v>2642.9522811042257</v>
      </c>
      <c r="G58" s="31">
        <f>SUM(G53:G57)</f>
        <v>1934.9025166841031</v>
      </c>
      <c r="H58" s="31">
        <f>SUM(H53:H57)</f>
        <v>6316.4338897308035</v>
      </c>
    </row>
    <row r="61" spans="1:13" s="5" customFormat="1" x14ac:dyDescent="0.2">
      <c r="A61" s="1"/>
      <c r="B61" s="2"/>
      <c r="C61" t="s">
        <v>35</v>
      </c>
      <c r="D61" s="231" t="s">
        <v>36</v>
      </c>
      <c r="E61" s="231"/>
    </row>
  </sheetData>
  <mergeCells count="35">
    <mergeCell ref="D61:E61"/>
    <mergeCell ref="B50:C50"/>
    <mergeCell ref="B51:C51"/>
    <mergeCell ref="A52:H52"/>
    <mergeCell ref="A53:A57"/>
    <mergeCell ref="B53:B57"/>
    <mergeCell ref="A48:C48"/>
    <mergeCell ref="A25:C25"/>
    <mergeCell ref="A28:C28"/>
    <mergeCell ref="B30:C30"/>
    <mergeCell ref="B31:C31"/>
    <mergeCell ref="A32:C32"/>
    <mergeCell ref="B36:C36"/>
    <mergeCell ref="B37:C37"/>
    <mergeCell ref="A38:C38"/>
    <mergeCell ref="A41:H41"/>
    <mergeCell ref="A45:C45"/>
    <mergeCell ref="B47:C47"/>
    <mergeCell ref="B24:C24"/>
    <mergeCell ref="C4:G4"/>
    <mergeCell ref="A9:A12"/>
    <mergeCell ref="B9:B12"/>
    <mergeCell ref="C9:C12"/>
    <mergeCell ref="D9:G9"/>
    <mergeCell ref="A14:C14"/>
    <mergeCell ref="B17:C17"/>
    <mergeCell ref="A18:C18"/>
    <mergeCell ref="B22:C22"/>
    <mergeCell ref="A23:C23"/>
    <mergeCell ref="I53:K53"/>
    <mergeCell ref="H9:H12"/>
    <mergeCell ref="D10:D12"/>
    <mergeCell ref="E10:E12"/>
    <mergeCell ref="F10:F12"/>
    <mergeCell ref="G10:G12"/>
  </mergeCells>
  <pageMargins left="0.78740157480314965" right="0.39370078740157483" top="0.43307086614173229" bottom="0.47244094488188981" header="0.23622047244094491" footer="0.23622047244094491"/>
  <pageSetup paperSize="9" scale="75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75"/>
  <sheetViews>
    <sheetView showGridLines="0" tabSelected="1" view="pageBreakPreview" zoomScale="115" zoomScaleNormal="100" zoomScaleSheetLayoutView="115" workbookViewId="0">
      <selection activeCell="I54" sqref="I54:K54"/>
    </sheetView>
  </sheetViews>
  <sheetFormatPr defaultRowHeight="12.75" x14ac:dyDescent="0.2"/>
  <cols>
    <col min="1" max="1" width="5" style="1" customWidth="1"/>
    <col min="2" max="2" width="26" style="2" customWidth="1"/>
    <col min="3" max="3" width="51.85546875" style="2" customWidth="1"/>
    <col min="4" max="4" width="12.28515625" style="5" customWidth="1"/>
    <col min="5" max="5" width="13" style="5" customWidth="1"/>
    <col min="6" max="6" width="15.42578125" style="5" customWidth="1"/>
    <col min="7" max="7" width="12.5703125" style="5" customWidth="1"/>
    <col min="8" max="8" width="13.42578125" style="5" customWidth="1"/>
    <col min="9" max="9" width="11.5703125" style="4" bestFit="1" customWidth="1"/>
    <col min="10" max="16384" width="9.140625" style="4"/>
  </cols>
  <sheetData>
    <row r="1" spans="1:12" ht="15.75" x14ac:dyDescent="0.2">
      <c r="A1" s="140"/>
      <c r="B1" s="141"/>
      <c r="C1" s="141"/>
      <c r="D1" s="144" t="s">
        <v>157</v>
      </c>
      <c r="E1" s="142"/>
      <c r="F1" s="143"/>
      <c r="G1" s="143"/>
      <c r="H1" s="143"/>
    </row>
    <row r="2" spans="1:12" ht="15.75" x14ac:dyDescent="0.2">
      <c r="A2" s="140"/>
      <c r="B2" s="141"/>
      <c r="C2" s="141"/>
      <c r="D2" s="145"/>
      <c r="E2" s="142"/>
      <c r="F2" s="143"/>
      <c r="G2" s="143"/>
      <c r="H2" s="143"/>
    </row>
    <row r="3" spans="1:12" ht="15.75" x14ac:dyDescent="0.2">
      <c r="A3" s="140"/>
      <c r="B3" s="141"/>
      <c r="C3" s="260" t="s">
        <v>156</v>
      </c>
      <c r="D3" s="260"/>
      <c r="E3" s="260"/>
      <c r="F3" s="260"/>
      <c r="G3" s="260"/>
      <c r="H3" s="143"/>
    </row>
    <row r="4" spans="1:12" ht="15.75" x14ac:dyDescent="0.2">
      <c r="A4" s="140"/>
      <c r="B4" s="141"/>
      <c r="C4" s="141"/>
      <c r="D4" s="146" t="s">
        <v>0</v>
      </c>
      <c r="E4" s="142"/>
      <c r="F4" s="143"/>
      <c r="G4" s="143"/>
      <c r="H4" s="143"/>
    </row>
    <row r="5" spans="1:12" ht="15.75" x14ac:dyDescent="0.2">
      <c r="A5" s="140"/>
      <c r="B5" s="141"/>
      <c r="C5" s="141"/>
      <c r="D5" s="142"/>
      <c r="E5" s="142"/>
      <c r="F5" s="142"/>
      <c r="G5" s="142"/>
      <c r="H5" s="143"/>
    </row>
    <row r="6" spans="1:12" ht="15.75" x14ac:dyDescent="0.2">
      <c r="A6" s="141" t="s">
        <v>163</v>
      </c>
      <c r="C6" s="141"/>
      <c r="D6" s="145"/>
      <c r="E6" s="143"/>
      <c r="F6" s="143"/>
      <c r="G6" s="143"/>
      <c r="H6" s="143"/>
    </row>
    <row r="7" spans="1:12" ht="15.75" x14ac:dyDescent="0.2">
      <c r="A7" s="140"/>
      <c r="B7" s="141"/>
      <c r="C7" s="141"/>
      <c r="D7" s="143"/>
      <c r="E7" s="143"/>
      <c r="F7" s="143"/>
      <c r="G7" s="143"/>
      <c r="H7" s="143"/>
    </row>
    <row r="8" spans="1:12" ht="15.75" x14ac:dyDescent="0.2">
      <c r="A8" s="267" t="s">
        <v>1</v>
      </c>
      <c r="B8" s="268" t="s">
        <v>6</v>
      </c>
      <c r="C8" s="268" t="s">
        <v>7</v>
      </c>
      <c r="D8" s="269" t="s">
        <v>9</v>
      </c>
      <c r="E8" s="269"/>
      <c r="F8" s="269"/>
      <c r="G8" s="269"/>
      <c r="H8" s="267" t="s">
        <v>10</v>
      </c>
    </row>
    <row r="9" spans="1:12" x14ac:dyDescent="0.2">
      <c r="A9" s="267"/>
      <c r="B9" s="268"/>
      <c r="C9" s="268"/>
      <c r="D9" s="267" t="s">
        <v>81</v>
      </c>
      <c r="E9" s="267" t="s">
        <v>82</v>
      </c>
      <c r="F9" s="267" t="s">
        <v>3</v>
      </c>
      <c r="G9" s="267" t="s">
        <v>4</v>
      </c>
      <c r="H9" s="267"/>
    </row>
    <row r="10" spans="1:12" x14ac:dyDescent="0.2">
      <c r="A10" s="267"/>
      <c r="B10" s="268"/>
      <c r="C10" s="268"/>
      <c r="D10" s="267"/>
      <c r="E10" s="267"/>
      <c r="F10" s="267"/>
      <c r="G10" s="267"/>
      <c r="H10" s="267"/>
    </row>
    <row r="11" spans="1:12" ht="25.5" customHeight="1" x14ac:dyDescent="0.2">
      <c r="A11" s="267"/>
      <c r="B11" s="268"/>
      <c r="C11" s="268"/>
      <c r="D11" s="267"/>
      <c r="E11" s="267"/>
      <c r="F11" s="267"/>
      <c r="G11" s="267"/>
      <c r="H11" s="267"/>
    </row>
    <row r="12" spans="1:12" ht="15.75" x14ac:dyDescent="0.2">
      <c r="A12" s="147">
        <v>1</v>
      </c>
      <c r="B12" s="148">
        <v>2</v>
      </c>
      <c r="C12" s="148">
        <v>3</v>
      </c>
      <c r="D12" s="147">
        <v>4</v>
      </c>
      <c r="E12" s="147">
        <v>5</v>
      </c>
      <c r="F12" s="147">
        <v>6</v>
      </c>
      <c r="G12" s="147">
        <v>7</v>
      </c>
      <c r="H12" s="147">
        <v>8</v>
      </c>
    </row>
    <row r="13" spans="1:12" ht="15.75" x14ac:dyDescent="0.2">
      <c r="A13" s="261" t="s">
        <v>11</v>
      </c>
      <c r="B13" s="262"/>
      <c r="C13" s="262"/>
      <c r="D13" s="149"/>
      <c r="E13" s="149"/>
      <c r="F13" s="149"/>
      <c r="G13" s="149"/>
      <c r="H13" s="150"/>
      <c r="I13" s="34"/>
      <c r="J13" s="34"/>
      <c r="K13" s="34"/>
      <c r="L13" s="34"/>
    </row>
    <row r="14" spans="1:12" ht="15.75" x14ac:dyDescent="0.2">
      <c r="A14" s="151">
        <v>1</v>
      </c>
      <c r="B14" s="152" t="s">
        <v>164</v>
      </c>
      <c r="C14" s="152" t="s">
        <v>40</v>
      </c>
      <c r="D14" s="153"/>
      <c r="E14" s="154">
        <v>54.9</v>
      </c>
      <c r="F14" s="153"/>
      <c r="G14" s="155"/>
      <c r="H14" s="155">
        <v>54.9</v>
      </c>
      <c r="I14" s="37">
        <v>54.9</v>
      </c>
      <c r="J14" s="34"/>
      <c r="K14" s="34"/>
      <c r="L14" s="34"/>
    </row>
    <row r="15" spans="1:12" ht="15.75" x14ac:dyDescent="0.2">
      <c r="A15" s="151">
        <v>2</v>
      </c>
      <c r="B15" s="152" t="s">
        <v>165</v>
      </c>
      <c r="C15" s="152" t="s">
        <v>41</v>
      </c>
      <c r="D15" s="155"/>
      <c r="E15" s="155">
        <v>94.28</v>
      </c>
      <c r="F15" s="153"/>
      <c r="G15" s="153"/>
      <c r="H15" s="155">
        <v>94.28</v>
      </c>
      <c r="I15" s="34"/>
      <c r="J15" s="34"/>
      <c r="K15" s="34"/>
      <c r="L15" s="34"/>
    </row>
    <row r="16" spans="1:12" ht="15.75" x14ac:dyDescent="0.2">
      <c r="A16" s="156"/>
      <c r="B16" s="249" t="s">
        <v>13</v>
      </c>
      <c r="C16" s="250"/>
      <c r="D16" s="163">
        <v>0</v>
      </c>
      <c r="E16" s="163">
        <f>SUM(E14:E15)</f>
        <v>149.18</v>
      </c>
      <c r="F16" s="163">
        <v>0</v>
      </c>
      <c r="G16" s="163">
        <v>0</v>
      </c>
      <c r="H16" s="163">
        <f>SUM(D16:G16)</f>
        <v>149.18</v>
      </c>
      <c r="I16" s="34"/>
      <c r="J16" s="34"/>
      <c r="K16" s="34"/>
      <c r="L16" s="34"/>
    </row>
    <row r="17" spans="1:12" ht="15.75" x14ac:dyDescent="0.2">
      <c r="A17" s="261" t="s">
        <v>14</v>
      </c>
      <c r="B17" s="262"/>
      <c r="C17" s="262"/>
      <c r="D17" s="157"/>
      <c r="E17" s="157"/>
      <c r="F17" s="157"/>
      <c r="G17" s="157"/>
      <c r="H17" s="158"/>
      <c r="I17" s="34"/>
      <c r="J17" s="34"/>
      <c r="K17" s="34"/>
      <c r="L17" s="34"/>
    </row>
    <row r="18" spans="1:12" ht="15.75" x14ac:dyDescent="0.2">
      <c r="A18" s="151">
        <v>3</v>
      </c>
      <c r="B18" s="152" t="s">
        <v>166</v>
      </c>
      <c r="C18" s="152" t="s">
        <v>15</v>
      </c>
      <c r="D18" s="155"/>
      <c r="E18" s="154">
        <f>1007.32+4.79+13.69</f>
        <v>1025.8</v>
      </c>
      <c r="F18" s="155">
        <v>207.42</v>
      </c>
      <c r="G18" s="155"/>
      <c r="H18" s="155">
        <f>SUM(D18:G18)</f>
        <v>1233.22</v>
      </c>
      <c r="I18" s="37">
        <v>13.69</v>
      </c>
      <c r="J18" s="35">
        <f>E18-I18</f>
        <v>1012.1099999999999</v>
      </c>
      <c r="K18" s="244">
        <f>(J19+J18)/6.41</f>
        <v>165.4726989079563</v>
      </c>
      <c r="L18" s="34"/>
    </row>
    <row r="19" spans="1:12" ht="15.75" x14ac:dyDescent="0.2">
      <c r="A19" s="151">
        <v>4</v>
      </c>
      <c r="B19" s="152" t="s">
        <v>167</v>
      </c>
      <c r="C19" s="152" t="s">
        <v>16</v>
      </c>
      <c r="D19" s="155"/>
      <c r="E19" s="159">
        <f>48.57+1.96</f>
        <v>50.53</v>
      </c>
      <c r="F19" s="155">
        <v>9.1999999999999993</v>
      </c>
      <c r="G19" s="155"/>
      <c r="H19" s="155">
        <f>SUM(D19:G19)</f>
        <v>59.730000000000004</v>
      </c>
      <c r="I19" s="37">
        <v>1.96</v>
      </c>
      <c r="J19" s="35">
        <f>E19-I19</f>
        <v>48.57</v>
      </c>
      <c r="K19" s="244"/>
      <c r="L19" s="36">
        <f>K18+K20</f>
        <v>221.50078003120123</v>
      </c>
    </row>
    <row r="20" spans="1:12" ht="15.75" x14ac:dyDescent="0.2">
      <c r="A20" s="151">
        <v>5</v>
      </c>
      <c r="B20" s="152" t="s">
        <v>168</v>
      </c>
      <c r="C20" s="152" t="s">
        <v>17</v>
      </c>
      <c r="D20" s="155"/>
      <c r="E20" s="154">
        <f>181.32+177.82+383.88</f>
        <v>743.02</v>
      </c>
      <c r="F20" s="155">
        <v>1587.04</v>
      </c>
      <c r="G20" s="155"/>
      <c r="H20" s="155">
        <f>SUM(D20:G20)</f>
        <v>2330.06</v>
      </c>
      <c r="I20" s="37">
        <v>383.88</v>
      </c>
      <c r="J20" s="35">
        <f>E20-I20</f>
        <v>359.14</v>
      </c>
      <c r="K20" s="36">
        <f>J20/6.41</f>
        <v>56.028081123244924</v>
      </c>
      <c r="L20" s="34"/>
    </row>
    <row r="21" spans="1:12" ht="15.75" x14ac:dyDescent="0.2">
      <c r="A21" s="156"/>
      <c r="B21" s="249" t="s">
        <v>18</v>
      </c>
      <c r="C21" s="250"/>
      <c r="D21" s="163">
        <v>0</v>
      </c>
      <c r="E21" s="163">
        <f>SUM(E18:E20)</f>
        <v>1819.35</v>
      </c>
      <c r="F21" s="163">
        <f>SUM(F18:F20)</f>
        <v>1803.6599999999999</v>
      </c>
      <c r="G21" s="163">
        <v>0</v>
      </c>
      <c r="H21" s="163">
        <f>SUM(D21:G21)</f>
        <v>3623.0099999999998</v>
      </c>
      <c r="I21" s="35">
        <f>I14+I18+I19+I20</f>
        <v>454.43</v>
      </c>
      <c r="J21" s="34"/>
      <c r="K21" s="34"/>
      <c r="L21" s="34"/>
    </row>
    <row r="22" spans="1:12" ht="15.75" x14ac:dyDescent="0.2">
      <c r="A22" s="261" t="s">
        <v>19</v>
      </c>
      <c r="B22" s="262"/>
      <c r="C22" s="262"/>
      <c r="D22" s="157"/>
      <c r="E22" s="157"/>
      <c r="F22" s="157"/>
      <c r="G22" s="157"/>
      <c r="H22" s="158"/>
      <c r="I22" s="34"/>
      <c r="J22" s="34"/>
      <c r="K22" s="34"/>
      <c r="L22" s="34"/>
    </row>
    <row r="23" spans="1:12" ht="15.75" x14ac:dyDescent="0.2">
      <c r="A23" s="156"/>
      <c r="B23" s="249" t="s">
        <v>20</v>
      </c>
      <c r="C23" s="250"/>
      <c r="D23" s="163">
        <v>0</v>
      </c>
      <c r="E23" s="163">
        <f>E16+E21</f>
        <v>1968.53</v>
      </c>
      <c r="F23" s="163">
        <f>F16+F21</f>
        <v>1803.6599999999999</v>
      </c>
      <c r="G23" s="163">
        <v>0</v>
      </c>
      <c r="H23" s="163">
        <f>SUM(D23:G23)</f>
        <v>3772.1899999999996</v>
      </c>
    </row>
    <row r="24" spans="1:12" ht="15.75" x14ac:dyDescent="0.2">
      <c r="A24" s="261" t="s">
        <v>37</v>
      </c>
      <c r="B24" s="262"/>
      <c r="C24" s="263"/>
      <c r="D24" s="155"/>
      <c r="E24" s="155"/>
      <c r="F24" s="155"/>
      <c r="G24" s="155"/>
      <c r="H24" s="155"/>
    </row>
    <row r="25" spans="1:12" ht="15.75" x14ac:dyDescent="0.2">
      <c r="A25" s="273">
        <v>6</v>
      </c>
      <c r="B25" s="270" t="s">
        <v>39</v>
      </c>
      <c r="C25" s="195" t="s">
        <v>85</v>
      </c>
      <c r="D25" s="192"/>
      <c r="E25" s="192">
        <f>(E23-454.43)/6.41</f>
        <v>236.20904836193446</v>
      </c>
      <c r="F25" s="192"/>
      <c r="G25" s="192"/>
      <c r="H25" s="192"/>
    </row>
    <row r="26" spans="1:12" ht="15.75" x14ac:dyDescent="0.2">
      <c r="A26" s="274"/>
      <c r="B26" s="271"/>
      <c r="C26" s="195" t="s">
        <v>83</v>
      </c>
      <c r="D26" s="192"/>
      <c r="E26" s="192"/>
      <c r="F26" s="192">
        <f>F23/3.55</f>
        <v>508.0732394366197</v>
      </c>
      <c r="G26" s="192"/>
      <c r="H26" s="192"/>
    </row>
    <row r="27" spans="1:12" ht="15.75" x14ac:dyDescent="0.2">
      <c r="A27" s="275"/>
      <c r="B27" s="272"/>
      <c r="C27" s="195" t="s">
        <v>84</v>
      </c>
      <c r="D27" s="192"/>
      <c r="E27" s="192">
        <f>454.43/6.95</f>
        <v>65.385611510791364</v>
      </c>
      <c r="F27" s="192"/>
      <c r="G27" s="192"/>
      <c r="H27" s="192"/>
    </row>
    <row r="28" spans="1:12" ht="15.75" x14ac:dyDescent="0.2">
      <c r="A28" s="156"/>
      <c r="B28" s="161"/>
      <c r="C28" s="162" t="s">
        <v>38</v>
      </c>
      <c r="D28" s="163">
        <v>0</v>
      </c>
      <c r="E28" s="163">
        <f>SUM(E25:E27)</f>
        <v>301.59465987272586</v>
      </c>
      <c r="F28" s="163">
        <f>SUM(F25:F27)</f>
        <v>508.0732394366197</v>
      </c>
      <c r="G28" s="163">
        <v>0</v>
      </c>
      <c r="H28" s="163">
        <f>SUM(D28:G28)</f>
        <v>809.66789930934556</v>
      </c>
    </row>
    <row r="29" spans="1:12" ht="15.75" x14ac:dyDescent="0.2">
      <c r="A29" s="261" t="s">
        <v>21</v>
      </c>
      <c r="B29" s="262"/>
      <c r="C29" s="262"/>
      <c r="D29" s="157"/>
      <c r="E29" s="157"/>
      <c r="F29" s="157"/>
      <c r="G29" s="157"/>
      <c r="H29" s="158"/>
    </row>
    <row r="30" spans="1:12" ht="31.5" hidden="1" x14ac:dyDescent="0.2">
      <c r="A30" s="190">
        <v>7</v>
      </c>
      <c r="B30" s="191" t="s">
        <v>22</v>
      </c>
      <c r="C30" s="191" t="s">
        <v>23</v>
      </c>
      <c r="D30" s="192"/>
      <c r="E30" s="192">
        <f>0</f>
        <v>0</v>
      </c>
      <c r="F30" s="194"/>
      <c r="G30" s="194"/>
      <c r="H30" s="192">
        <f>SUM(D30:G30)</f>
        <v>0</v>
      </c>
    </row>
    <row r="31" spans="1:12" ht="15.75" x14ac:dyDescent="0.2">
      <c r="A31" s="156"/>
      <c r="B31" s="249" t="s">
        <v>24</v>
      </c>
      <c r="C31" s="250"/>
      <c r="D31" s="163">
        <v>0</v>
      </c>
      <c r="E31" s="163">
        <f>E30</f>
        <v>0</v>
      </c>
      <c r="F31" s="170"/>
      <c r="G31" s="163">
        <v>0</v>
      </c>
      <c r="H31" s="163">
        <f>SUM(D31:G31)</f>
        <v>0</v>
      </c>
    </row>
    <row r="32" spans="1:12" ht="15.75" x14ac:dyDescent="0.2">
      <c r="A32" s="156"/>
      <c r="B32" s="249" t="s">
        <v>25</v>
      </c>
      <c r="C32" s="250"/>
      <c r="D32" s="163">
        <v>0</v>
      </c>
      <c r="E32" s="163">
        <f>E28+E31</f>
        <v>301.59465987272586</v>
      </c>
      <c r="F32" s="163">
        <f>F28+F31</f>
        <v>508.0732394366197</v>
      </c>
      <c r="G32" s="163">
        <v>0</v>
      </c>
      <c r="H32" s="163">
        <f>SUM(D32:G32)</f>
        <v>809.66789930934556</v>
      </c>
    </row>
    <row r="33" spans="1:9" ht="15.75" x14ac:dyDescent="0.2">
      <c r="A33" s="261" t="s">
        <v>26</v>
      </c>
      <c r="B33" s="262"/>
      <c r="C33" s="262"/>
      <c r="D33" s="157"/>
      <c r="E33" s="157"/>
      <c r="F33" s="157"/>
      <c r="G33" s="157"/>
      <c r="H33" s="158"/>
    </row>
    <row r="34" spans="1:9" ht="31.5" hidden="1" x14ac:dyDescent="0.2">
      <c r="A34" s="151">
        <v>8</v>
      </c>
      <c r="B34" s="152" t="s">
        <v>42</v>
      </c>
      <c r="C34" s="152" t="s">
        <v>153</v>
      </c>
      <c r="D34" s="155"/>
      <c r="E34" s="155">
        <f>0</f>
        <v>0</v>
      </c>
      <c r="F34" s="153"/>
      <c r="G34" s="153"/>
      <c r="H34" s="155">
        <f>SUM(D34:G34)</f>
        <v>0</v>
      </c>
    </row>
    <row r="35" spans="1:9" ht="15.75" x14ac:dyDescent="0.2">
      <c r="A35" s="190">
        <v>9</v>
      </c>
      <c r="B35" s="191" t="s">
        <v>43</v>
      </c>
      <c r="C35" s="191" t="s">
        <v>44</v>
      </c>
      <c r="D35" s="194"/>
      <c r="E35" s="193">
        <f>F32*0.03</f>
        <v>15.24219718309859</v>
      </c>
      <c r="F35" s="192"/>
      <c r="G35" s="194"/>
      <c r="H35" s="192">
        <f>SUM(D35:G35)</f>
        <v>15.24219718309859</v>
      </c>
    </row>
    <row r="36" spans="1:9" ht="31.5" x14ac:dyDescent="0.2">
      <c r="A36" s="190">
        <v>10</v>
      </c>
      <c r="B36" s="191" t="s">
        <v>45</v>
      </c>
      <c r="C36" s="191" t="s">
        <v>46</v>
      </c>
      <c r="D36" s="192"/>
      <c r="E36" s="193">
        <f>107.12/6.95</f>
        <v>15.412949640287771</v>
      </c>
      <c r="F36" s="194"/>
      <c r="G36" s="194"/>
      <c r="H36" s="192">
        <f>SUM(D36:G36)</f>
        <v>15.412949640287771</v>
      </c>
    </row>
    <row r="37" spans="1:9" ht="15.75" x14ac:dyDescent="0.2">
      <c r="A37" s="156"/>
      <c r="B37" s="249" t="s">
        <v>28</v>
      </c>
      <c r="C37" s="250"/>
      <c r="D37" s="163">
        <v>0</v>
      </c>
      <c r="E37" s="163">
        <f>SUM(E34:E36)</f>
        <v>30.65514682338636</v>
      </c>
      <c r="F37" s="163">
        <v>0</v>
      </c>
      <c r="G37" s="163">
        <v>0</v>
      </c>
      <c r="H37" s="163">
        <f>SUM(D37:G37)</f>
        <v>30.65514682338636</v>
      </c>
    </row>
    <row r="38" spans="1:9" ht="15.75" x14ac:dyDescent="0.2">
      <c r="A38" s="156"/>
      <c r="B38" s="249" t="s">
        <v>29</v>
      </c>
      <c r="C38" s="250"/>
      <c r="D38" s="163">
        <v>0</v>
      </c>
      <c r="E38" s="163">
        <f>E32+E37</f>
        <v>332.24980669611222</v>
      </c>
      <c r="F38" s="163">
        <f>F32+F37</f>
        <v>508.0732394366197</v>
      </c>
      <c r="G38" s="163">
        <v>0</v>
      </c>
      <c r="H38" s="163">
        <f>SUM(D38:G38)</f>
        <v>840.32304613273186</v>
      </c>
    </row>
    <row r="39" spans="1:9" ht="15.75" x14ac:dyDescent="0.2">
      <c r="A39" s="279" t="s">
        <v>47</v>
      </c>
      <c r="B39" s="280"/>
      <c r="C39" s="281"/>
      <c r="D39" s="163"/>
      <c r="E39" s="163"/>
      <c r="F39" s="163"/>
      <c r="G39" s="163"/>
      <c r="H39" s="163"/>
    </row>
    <row r="40" spans="1:9" ht="31.5" hidden="1" x14ac:dyDescent="0.2">
      <c r="A40" s="156">
        <v>11</v>
      </c>
      <c r="B40" s="152" t="s">
        <v>170</v>
      </c>
      <c r="C40" s="164" t="s">
        <v>169</v>
      </c>
      <c r="D40" s="155"/>
      <c r="E40" s="155"/>
      <c r="F40" s="155"/>
      <c r="G40" s="155">
        <f>0</f>
        <v>0</v>
      </c>
      <c r="H40" s="155">
        <f>G40</f>
        <v>0</v>
      </c>
    </row>
    <row r="41" spans="1:9" ht="15.75" x14ac:dyDescent="0.2">
      <c r="A41" s="156"/>
      <c r="B41" s="161"/>
      <c r="C41" s="165" t="s">
        <v>50</v>
      </c>
      <c r="D41" s="163">
        <f>D38+D40</f>
        <v>0</v>
      </c>
      <c r="E41" s="163">
        <f>E38+E40</f>
        <v>332.24980669611222</v>
      </c>
      <c r="F41" s="163">
        <f>F38+F40</f>
        <v>508.0732394366197</v>
      </c>
      <c r="G41" s="163">
        <f>G38+G40</f>
        <v>0</v>
      </c>
      <c r="H41" s="163">
        <f>H38+H40</f>
        <v>840.32304613273186</v>
      </c>
    </row>
    <row r="42" spans="1:9" ht="15.75" x14ac:dyDescent="0.2">
      <c r="A42" s="264" t="s">
        <v>51</v>
      </c>
      <c r="B42" s="265"/>
      <c r="C42" s="265"/>
      <c r="D42" s="265"/>
      <c r="E42" s="265"/>
      <c r="F42" s="265"/>
      <c r="G42" s="265"/>
      <c r="H42" s="265"/>
    </row>
    <row r="43" spans="1:9" ht="31.5" hidden="1" x14ac:dyDescent="0.2">
      <c r="A43" s="190">
        <v>12</v>
      </c>
      <c r="B43" s="166" t="s">
        <v>150</v>
      </c>
      <c r="C43" s="166" t="s">
        <v>52</v>
      </c>
      <c r="D43" s="192">
        <f>0</f>
        <v>0</v>
      </c>
      <c r="E43" s="196"/>
      <c r="F43" s="196"/>
      <c r="G43" s="192"/>
      <c r="H43" s="192">
        <f>SUM(D43:G43)</f>
        <v>0</v>
      </c>
      <c r="I43" s="136"/>
    </row>
    <row r="44" spans="1:9" ht="15.75" x14ac:dyDescent="0.2">
      <c r="A44" s="151"/>
      <c r="B44" s="166"/>
      <c r="C44" s="165" t="s">
        <v>53</v>
      </c>
      <c r="D44" s="163">
        <f>SUM(D43:D43)</f>
        <v>0</v>
      </c>
      <c r="E44" s="163"/>
      <c r="F44" s="163"/>
      <c r="G44" s="163"/>
      <c r="H44" s="163">
        <f>SUM(D44:G44)</f>
        <v>0</v>
      </c>
    </row>
    <row r="45" spans="1:9" ht="15.75" x14ac:dyDescent="0.2">
      <c r="A45" s="156"/>
      <c r="B45" s="160"/>
      <c r="C45" s="165" t="s">
        <v>54</v>
      </c>
      <c r="D45" s="163">
        <f>D41+D44</f>
        <v>0</v>
      </c>
      <c r="E45" s="163">
        <f>E41+E44</f>
        <v>332.24980669611222</v>
      </c>
      <c r="F45" s="163">
        <f>F41+F44</f>
        <v>508.0732394366197</v>
      </c>
      <c r="G45" s="163">
        <f>G41+G44</f>
        <v>0</v>
      </c>
      <c r="H45" s="163">
        <f>H41+H44</f>
        <v>840.32304613273186</v>
      </c>
    </row>
    <row r="46" spans="1:9" ht="15.75" x14ac:dyDescent="0.2">
      <c r="A46" s="261" t="s">
        <v>30</v>
      </c>
      <c r="B46" s="262"/>
      <c r="C46" s="262"/>
      <c r="D46" s="157"/>
      <c r="E46" s="157"/>
      <c r="F46" s="157"/>
      <c r="G46" s="157"/>
      <c r="H46" s="158"/>
    </row>
    <row r="47" spans="1:9" ht="15.75" hidden="1" x14ac:dyDescent="0.2">
      <c r="A47" s="190">
        <v>13</v>
      </c>
      <c r="B47" s="191" t="s">
        <v>31</v>
      </c>
      <c r="C47" s="191" t="s">
        <v>179</v>
      </c>
      <c r="D47" s="192">
        <f>D45*0.03</f>
        <v>0</v>
      </c>
      <c r="E47" s="192">
        <f>E45*0</f>
        <v>0</v>
      </c>
      <c r="F47" s="192">
        <f>F45*0</f>
        <v>0</v>
      </c>
      <c r="G47" s="192">
        <f>G45*0.02</f>
        <v>0</v>
      </c>
      <c r="H47" s="192">
        <f>SUM(D47:G47)</f>
        <v>0</v>
      </c>
    </row>
    <row r="48" spans="1:9" ht="15.75" x14ac:dyDescent="0.2">
      <c r="A48" s="156"/>
      <c r="B48" s="249" t="s">
        <v>55</v>
      </c>
      <c r="C48" s="250"/>
      <c r="D48" s="163">
        <f>D45+D47</f>
        <v>0</v>
      </c>
      <c r="E48" s="163">
        <f>E45+E47</f>
        <v>332.24980669611222</v>
      </c>
      <c r="F48" s="163">
        <f>F45+F47</f>
        <v>508.0732394366197</v>
      </c>
      <c r="G48" s="163">
        <f>G45+G47</f>
        <v>0</v>
      </c>
      <c r="H48" s="163">
        <f>SUM(D48:G48)</f>
        <v>840.32304613273186</v>
      </c>
    </row>
    <row r="49" spans="1:11" ht="15.75" x14ac:dyDescent="0.2">
      <c r="A49" s="261" t="s">
        <v>33</v>
      </c>
      <c r="B49" s="262"/>
      <c r="C49" s="262"/>
      <c r="D49" s="157"/>
      <c r="E49" s="157"/>
      <c r="F49" s="157"/>
      <c r="G49" s="157"/>
      <c r="H49" s="158"/>
    </row>
    <row r="50" spans="1:11" ht="15.75" x14ac:dyDescent="0.2">
      <c r="A50" s="190">
        <v>14</v>
      </c>
      <c r="B50" s="191" t="s">
        <v>56</v>
      </c>
      <c r="C50" s="191" t="s">
        <v>174</v>
      </c>
      <c r="D50" s="192">
        <f>D48*0.2</f>
        <v>0</v>
      </c>
      <c r="E50" s="192">
        <f t="shared" ref="E50:G50" si="0">E48*0.2</f>
        <v>66.44996133922244</v>
      </c>
      <c r="F50" s="192">
        <f t="shared" si="0"/>
        <v>101.61464788732394</v>
      </c>
      <c r="G50" s="192">
        <f t="shared" si="0"/>
        <v>0</v>
      </c>
      <c r="H50" s="192">
        <f>SUM(D50:G50)</f>
        <v>168.06460922654639</v>
      </c>
    </row>
    <row r="51" spans="1:11" ht="15.75" x14ac:dyDescent="0.2">
      <c r="A51" s="156"/>
      <c r="B51" s="249" t="s">
        <v>34</v>
      </c>
      <c r="C51" s="250"/>
      <c r="D51" s="155">
        <f>D50</f>
        <v>0</v>
      </c>
      <c r="E51" s="155">
        <f>E50</f>
        <v>66.44996133922244</v>
      </c>
      <c r="F51" s="155">
        <f>F50</f>
        <v>101.61464788732394</v>
      </c>
      <c r="G51" s="155">
        <f>G50</f>
        <v>0</v>
      </c>
      <c r="H51" s="155">
        <f>SUM(D51:G51)</f>
        <v>168.06460922654639</v>
      </c>
    </row>
    <row r="52" spans="1:11" ht="15.75" x14ac:dyDescent="0.2">
      <c r="A52" s="156"/>
      <c r="B52" s="249" t="s">
        <v>58</v>
      </c>
      <c r="C52" s="250"/>
      <c r="D52" s="163">
        <f>D48+D51</f>
        <v>0</v>
      </c>
      <c r="E52" s="163">
        <f>E48+E51</f>
        <v>398.69976803533467</v>
      </c>
      <c r="F52" s="163">
        <f>F48+F51</f>
        <v>609.68788732394364</v>
      </c>
      <c r="G52" s="163">
        <f>G48+G51</f>
        <v>0</v>
      </c>
      <c r="H52" s="163">
        <f>SUM(D52:G52)</f>
        <v>1008.3876553592784</v>
      </c>
    </row>
    <row r="53" spans="1:11" ht="15.75" x14ac:dyDescent="0.2">
      <c r="A53" s="261" t="s">
        <v>158</v>
      </c>
      <c r="B53" s="262"/>
      <c r="C53" s="262"/>
      <c r="D53" s="262"/>
      <c r="E53" s="262"/>
      <c r="F53" s="262"/>
      <c r="G53" s="262"/>
      <c r="H53" s="263"/>
    </row>
    <row r="54" spans="1:11" ht="31.5" x14ac:dyDescent="0.2">
      <c r="A54" s="273">
        <v>15</v>
      </c>
      <c r="B54" s="276" t="s">
        <v>159</v>
      </c>
      <c r="C54" s="152" t="s">
        <v>160</v>
      </c>
      <c r="D54" s="153"/>
      <c r="E54" s="153">
        <f>(E20-383.88)/6.41*7.61*1.02*1.034965*1.03*1.18</f>
        <v>547.06064425654881</v>
      </c>
      <c r="F54" s="153"/>
      <c r="G54" s="153"/>
      <c r="H54" s="153">
        <f t="shared" ref="H54:H59" si="1">SUM(D54:G54)</f>
        <v>547.06064425654881</v>
      </c>
      <c r="I54" s="220"/>
      <c r="J54" s="221"/>
      <c r="K54" s="221"/>
    </row>
    <row r="55" spans="1:11" ht="31.5" x14ac:dyDescent="0.2">
      <c r="A55" s="274"/>
      <c r="B55" s="277"/>
      <c r="C55" s="152" t="s">
        <v>161</v>
      </c>
      <c r="D55" s="153"/>
      <c r="E55" s="153">
        <f>(E15+E18+E19-13.69-1.96)/6.41*5.33*1.02*1.034965*1.03*1.18</f>
        <v>1232.1999589948293</v>
      </c>
      <c r="F55" s="153"/>
      <c r="G55" s="153"/>
      <c r="H55" s="153">
        <f t="shared" si="1"/>
        <v>1232.1999589948293</v>
      </c>
      <c r="I55" s="220"/>
      <c r="J55" s="221"/>
      <c r="K55" s="221"/>
    </row>
    <row r="56" spans="1:11" ht="15.75" x14ac:dyDescent="0.2">
      <c r="A56" s="274"/>
      <c r="B56" s="277"/>
      <c r="C56" s="160" t="s">
        <v>59</v>
      </c>
      <c r="D56" s="153"/>
      <c r="E56" s="153"/>
      <c r="F56" s="167">
        <f>F52*4.28</f>
        <v>2609.464157746479</v>
      </c>
      <c r="G56" s="153"/>
      <c r="H56" s="153">
        <f t="shared" si="1"/>
        <v>2609.464157746479</v>
      </c>
    </row>
    <row r="57" spans="1:11" ht="15.75" x14ac:dyDescent="0.2">
      <c r="A57" s="274"/>
      <c r="B57" s="277"/>
      <c r="C57" s="160" t="s">
        <v>162</v>
      </c>
      <c r="D57" s="167">
        <f>D43*1.03*1.18*3.99</f>
        <v>0</v>
      </c>
      <c r="E57" s="153"/>
      <c r="F57" s="153"/>
      <c r="G57" s="153"/>
      <c r="H57" s="153">
        <f t="shared" si="1"/>
        <v>0</v>
      </c>
    </row>
    <row r="58" spans="1:11" ht="15.75" x14ac:dyDescent="0.2">
      <c r="A58" s="275"/>
      <c r="B58" s="278"/>
      <c r="C58" s="160" t="s">
        <v>61</v>
      </c>
      <c r="D58" s="153"/>
      <c r="E58" s="153">
        <f>(E27+E35+E36)*1.03*1.18*8.42</f>
        <v>982.84923526020782</v>
      </c>
      <c r="F58" s="153"/>
      <c r="G58" s="153">
        <f>G52*8.42</f>
        <v>0</v>
      </c>
      <c r="H58" s="153">
        <f t="shared" si="1"/>
        <v>982.84923526020782</v>
      </c>
    </row>
    <row r="59" spans="1:11" ht="15.75" x14ac:dyDescent="0.2">
      <c r="A59" s="168" t="s">
        <v>62</v>
      </c>
      <c r="B59" s="169"/>
      <c r="C59" s="169" t="s">
        <v>86</v>
      </c>
      <c r="D59" s="170">
        <f>SUM(D54:D58)</f>
        <v>0</v>
      </c>
      <c r="E59" s="170">
        <f>SUM(E54:E58)</f>
        <v>2762.1098385115861</v>
      </c>
      <c r="F59" s="170">
        <f>SUM(F54:F58)</f>
        <v>2609.464157746479</v>
      </c>
      <c r="G59" s="170">
        <f>SUM(G54:G58)</f>
        <v>0</v>
      </c>
      <c r="H59" s="170">
        <f t="shared" si="1"/>
        <v>5371.5739962580647</v>
      </c>
    </row>
    <row r="60" spans="1:11" ht="15.75" x14ac:dyDescent="0.25">
      <c r="A60" s="251" t="s">
        <v>176</v>
      </c>
      <c r="B60" s="252"/>
      <c r="C60" s="253"/>
      <c r="D60" s="171">
        <f>D59</f>
        <v>0</v>
      </c>
      <c r="E60" s="171">
        <f t="shared" ref="E60:G60" si="2">E59</f>
        <v>2762.1098385115861</v>
      </c>
      <c r="F60" s="171">
        <f t="shared" si="2"/>
        <v>2609.464157746479</v>
      </c>
      <c r="G60" s="171">
        <f t="shared" si="2"/>
        <v>0</v>
      </c>
      <c r="H60" s="171">
        <f>SUM(D60:G60)</f>
        <v>5371.5739962580647</v>
      </c>
    </row>
    <row r="61" spans="1:11" ht="15.75" x14ac:dyDescent="0.25">
      <c r="A61" s="254" t="s">
        <v>177</v>
      </c>
      <c r="B61" s="255"/>
      <c r="C61" s="256"/>
      <c r="D61" s="172">
        <v>0</v>
      </c>
      <c r="E61" s="172">
        <v>0</v>
      </c>
      <c r="F61" s="172">
        <v>0</v>
      </c>
      <c r="G61" s="172">
        <v>0</v>
      </c>
      <c r="H61" s="172">
        <f>SUM(D61:G61)</f>
        <v>0</v>
      </c>
      <c r="I61" s="184">
        <v>713.02503999999999</v>
      </c>
    </row>
    <row r="62" spans="1:11" ht="15.75" x14ac:dyDescent="0.25">
      <c r="A62" s="257" t="s">
        <v>178</v>
      </c>
      <c r="B62" s="258"/>
      <c r="C62" s="259"/>
      <c r="D62" s="173">
        <v>0</v>
      </c>
      <c r="E62" s="173">
        <f>E60</f>
        <v>2762.1098385115861</v>
      </c>
      <c r="F62" s="173">
        <f>F60</f>
        <v>2609.464157746479</v>
      </c>
      <c r="G62" s="173">
        <f>G60</f>
        <v>0</v>
      </c>
      <c r="H62" s="173">
        <f>SUM(D62:G62)</f>
        <v>5371.5739962580647</v>
      </c>
    </row>
    <row r="63" spans="1:11" ht="15.75" x14ac:dyDescent="0.25">
      <c r="A63" s="248" t="s">
        <v>88</v>
      </c>
      <c r="B63" s="248"/>
      <c r="C63" s="248"/>
      <c r="D63" s="248"/>
      <c r="E63" s="248"/>
      <c r="F63" s="248"/>
      <c r="G63" s="248"/>
      <c r="H63" s="248"/>
      <c r="I63" s="38"/>
    </row>
    <row r="64" spans="1:11" ht="15.75" hidden="1" x14ac:dyDescent="0.2">
      <c r="A64" s="174"/>
      <c r="B64" s="175" t="s">
        <v>175</v>
      </c>
      <c r="C64" s="188">
        <v>1.0369999999999999</v>
      </c>
      <c r="D64" s="176"/>
      <c r="E64" s="176"/>
      <c r="F64" s="176"/>
      <c r="G64" s="176"/>
      <c r="H64" s="176">
        <f t="shared" ref="H64:H70" si="3">SUM(D64:G64)</f>
        <v>0</v>
      </c>
    </row>
    <row r="65" spans="1:9" ht="15.75" hidden="1" x14ac:dyDescent="0.2">
      <c r="A65" s="174"/>
      <c r="B65" s="175">
        <v>2018</v>
      </c>
      <c r="C65" s="188">
        <v>1.0489999999999999</v>
      </c>
      <c r="D65" s="176"/>
      <c r="E65" s="176"/>
      <c r="F65" s="176"/>
      <c r="G65" s="176"/>
      <c r="H65" s="176">
        <f t="shared" si="3"/>
        <v>0</v>
      </c>
    </row>
    <row r="66" spans="1:9" ht="15.75" hidden="1" x14ac:dyDescent="0.2">
      <c r="A66" s="174"/>
      <c r="B66" s="175">
        <v>2019</v>
      </c>
      <c r="C66" s="188">
        <v>1.05</v>
      </c>
      <c r="D66" s="176"/>
      <c r="E66" s="176"/>
      <c r="F66" s="176"/>
      <c r="G66" s="176"/>
      <c r="H66" s="176">
        <f t="shared" si="3"/>
        <v>0</v>
      </c>
    </row>
    <row r="67" spans="1:9" ht="15.75" x14ac:dyDescent="0.2">
      <c r="A67" s="174"/>
      <c r="B67" s="175">
        <v>2020</v>
      </c>
      <c r="C67" s="189">
        <v>1.044</v>
      </c>
      <c r="D67" s="177">
        <f>PRODUCT($C64:$C67)*D$62</f>
        <v>0</v>
      </c>
      <c r="E67" s="177">
        <f>PRODUCT($C64:$C67)*E$62</f>
        <v>3293.7071845757932</v>
      </c>
      <c r="F67" s="177">
        <f>PRODUCT($C64:$C67)*F$62</f>
        <v>3111.6832228851808</v>
      </c>
      <c r="G67" s="177">
        <f>PRODUCT($C64:$C67)*G$62</f>
        <v>0</v>
      </c>
      <c r="H67" s="177">
        <f t="shared" si="3"/>
        <v>6405.3904074609745</v>
      </c>
      <c r="I67" s="182">
        <f>H67/1.18/1000</f>
        <v>5.4282969554754024</v>
      </c>
    </row>
    <row r="68" spans="1:9" x14ac:dyDescent="0.2">
      <c r="A68" s="245" t="s">
        <v>171</v>
      </c>
      <c r="B68" s="246"/>
      <c r="C68" s="247"/>
      <c r="D68" s="185">
        <f>SUM(D65:D67)</f>
        <v>0</v>
      </c>
      <c r="E68" s="185">
        <f t="shared" ref="E68:G68" si="4">SUM(E65:E67)</f>
        <v>3293.7071845757932</v>
      </c>
      <c r="F68" s="185">
        <f>SUM(F65:F67)</f>
        <v>3111.6832228851808</v>
      </c>
      <c r="G68" s="185">
        <f t="shared" si="4"/>
        <v>0</v>
      </c>
      <c r="H68" s="185">
        <f t="shared" si="3"/>
        <v>6405.3904074609745</v>
      </c>
      <c r="I68" s="197">
        <f>H68/1.2</f>
        <v>5337.8253395508127</v>
      </c>
    </row>
    <row r="69" spans="1:9" ht="13.5" customHeight="1" x14ac:dyDescent="0.2">
      <c r="A69" s="241" t="s">
        <v>172</v>
      </c>
      <c r="B69" s="242"/>
      <c r="C69" s="243"/>
      <c r="D69" s="186">
        <f>(D68+D61)/1000</f>
        <v>0</v>
      </c>
      <c r="E69" s="186">
        <f t="shared" ref="E69:G69" si="5">(E68+E61)/1000</f>
        <v>3.2937071845757933</v>
      </c>
      <c r="F69" s="186">
        <f>(F68+F61)/1000</f>
        <v>3.1116832228851807</v>
      </c>
      <c r="G69" s="186">
        <f t="shared" si="5"/>
        <v>0</v>
      </c>
      <c r="H69" s="186">
        <f t="shared" si="3"/>
        <v>6.405390407460974</v>
      </c>
      <c r="I69" s="4">
        <f>H69/1.2</f>
        <v>5.337825339550812</v>
      </c>
    </row>
    <row r="70" spans="1:9" ht="15.75" customHeight="1" x14ac:dyDescent="0.2">
      <c r="A70" s="282" t="s">
        <v>173</v>
      </c>
      <c r="B70" s="283"/>
      <c r="C70" s="284"/>
      <c r="D70" s="187">
        <f>D68/1.2/1000</f>
        <v>0</v>
      </c>
      <c r="E70" s="187">
        <f t="shared" ref="E70:G70" si="6">E68/1.2/1000</f>
        <v>2.7447559871464944</v>
      </c>
      <c r="F70" s="187">
        <f t="shared" si="6"/>
        <v>2.5930693524043176</v>
      </c>
      <c r="G70" s="187">
        <f t="shared" si="6"/>
        <v>0</v>
      </c>
      <c r="H70" s="187">
        <f t="shared" si="3"/>
        <v>5.337825339550812</v>
      </c>
      <c r="I70" s="136"/>
    </row>
    <row r="71" spans="1:9" ht="15.75" x14ac:dyDescent="0.2">
      <c r="A71" s="140"/>
      <c r="B71" s="141"/>
      <c r="C71" s="141"/>
      <c r="D71" s="183"/>
      <c r="E71" s="183"/>
      <c r="F71" s="183"/>
      <c r="G71" s="183"/>
      <c r="H71" s="183"/>
    </row>
    <row r="72" spans="1:9" ht="15.75" x14ac:dyDescent="0.25">
      <c r="A72" s="140"/>
      <c r="B72" s="141"/>
      <c r="D72" s="266"/>
      <c r="E72" s="266"/>
      <c r="F72" s="142"/>
      <c r="G72" s="142"/>
      <c r="H72" s="142"/>
    </row>
    <row r="73" spans="1:9" x14ac:dyDescent="0.2">
      <c r="A73" s="137"/>
      <c r="B73" s="138"/>
      <c r="C73" s="138"/>
      <c r="D73" s="139"/>
      <c r="E73" s="139"/>
      <c r="F73" s="139"/>
      <c r="G73" s="139"/>
      <c r="H73" s="139"/>
    </row>
    <row r="74" spans="1:9" x14ac:dyDescent="0.2">
      <c r="A74" s="137"/>
      <c r="B74" s="138"/>
      <c r="C74" s="138"/>
      <c r="D74" s="139"/>
      <c r="E74" s="139"/>
      <c r="F74" s="139"/>
      <c r="G74" s="139"/>
      <c r="H74" s="139"/>
    </row>
    <row r="75" spans="1:9" ht="15.75" x14ac:dyDescent="0.25">
      <c r="C75" s="178"/>
    </row>
  </sheetData>
  <mergeCells count="46">
    <mergeCell ref="D72:E72"/>
    <mergeCell ref="H8:H11"/>
    <mergeCell ref="A8:A11"/>
    <mergeCell ref="B8:B11"/>
    <mergeCell ref="C8:C11"/>
    <mergeCell ref="D9:D11"/>
    <mergeCell ref="D8:G8"/>
    <mergeCell ref="E9:E11"/>
    <mergeCell ref="F9:F11"/>
    <mergeCell ref="G9:G11"/>
    <mergeCell ref="B25:B27"/>
    <mergeCell ref="A25:A27"/>
    <mergeCell ref="A54:A58"/>
    <mergeCell ref="B54:B58"/>
    <mergeCell ref="A39:C39"/>
    <mergeCell ref="A70:C70"/>
    <mergeCell ref="C3:G3"/>
    <mergeCell ref="A53:H53"/>
    <mergeCell ref="A24:C24"/>
    <mergeCell ref="A22:C22"/>
    <mergeCell ref="A17:C17"/>
    <mergeCell ref="A13:C13"/>
    <mergeCell ref="A29:C29"/>
    <mergeCell ref="A33:C33"/>
    <mergeCell ref="B23:C23"/>
    <mergeCell ref="B16:C16"/>
    <mergeCell ref="A42:H42"/>
    <mergeCell ref="A46:C46"/>
    <mergeCell ref="B48:C48"/>
    <mergeCell ref="A49:C49"/>
    <mergeCell ref="B51:C51"/>
    <mergeCell ref="B52:C52"/>
    <mergeCell ref="A69:C69"/>
    <mergeCell ref="I54:K54"/>
    <mergeCell ref="I55:K55"/>
    <mergeCell ref="K18:K19"/>
    <mergeCell ref="A68:C68"/>
    <mergeCell ref="A63:H63"/>
    <mergeCell ref="B37:C37"/>
    <mergeCell ref="B38:C38"/>
    <mergeCell ref="B21:C21"/>
    <mergeCell ref="A60:C60"/>
    <mergeCell ref="A61:C61"/>
    <mergeCell ref="A62:C62"/>
    <mergeCell ref="B31:C31"/>
    <mergeCell ref="B32:C32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91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view="pageBreakPreview" zoomScale="115" zoomScaleNormal="70" zoomScaleSheetLayoutView="115" workbookViewId="0">
      <selection sqref="A1:P1"/>
    </sheetView>
  </sheetViews>
  <sheetFormatPr defaultColWidth="10.28515625" defaultRowHeight="15.75" x14ac:dyDescent="0.25"/>
  <cols>
    <col min="1" max="1" width="12.5703125" style="131" customWidth="1"/>
    <col min="2" max="2" width="30.140625" style="133" customWidth="1"/>
    <col min="3" max="3" width="16" style="132" customWidth="1"/>
    <col min="4" max="4" width="26.85546875" style="133" customWidth="1"/>
    <col min="5" max="5" width="15.5703125" style="132" customWidth="1"/>
    <col min="6" max="6" width="12.42578125" style="132" customWidth="1"/>
    <col min="7" max="7" width="15.85546875" style="129" customWidth="1"/>
    <col min="8" max="8" width="19.140625" style="129" customWidth="1"/>
    <col min="9" max="9" width="17.28515625" style="130" customWidth="1"/>
    <col min="10" max="10" width="16" style="102" customWidth="1"/>
    <col min="11" max="11" width="25.5703125" style="102" customWidth="1"/>
    <col min="12" max="12" width="15.42578125" style="102" customWidth="1"/>
    <col min="13" max="13" width="12.42578125" style="102" customWidth="1"/>
    <col min="14" max="14" width="15.85546875" style="102" customWidth="1"/>
    <col min="15" max="15" width="19.140625" style="102" customWidth="1"/>
    <col min="16" max="16" width="17.28515625" style="102" customWidth="1"/>
    <col min="17" max="16384" width="10.28515625" style="102"/>
  </cols>
  <sheetData>
    <row r="1" spans="1:16" ht="15.75" customHeight="1" x14ac:dyDescent="0.25">
      <c r="A1" s="293" t="s">
        <v>136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</row>
    <row r="2" spans="1:16" ht="15.75" customHeight="1" x14ac:dyDescent="0.25">
      <c r="A2" s="294" t="s">
        <v>133</v>
      </c>
      <c r="B2" s="288" t="s">
        <v>132</v>
      </c>
      <c r="C2" s="295" t="s">
        <v>131</v>
      </c>
      <c r="D2" s="295"/>
      <c r="E2" s="295"/>
      <c r="F2" s="295"/>
      <c r="G2" s="295"/>
      <c r="H2" s="295"/>
      <c r="I2" s="295"/>
      <c r="J2" s="295" t="s">
        <v>130</v>
      </c>
      <c r="K2" s="295"/>
      <c r="L2" s="295"/>
      <c r="M2" s="295"/>
      <c r="N2" s="295"/>
      <c r="O2" s="295"/>
      <c r="P2" s="295"/>
    </row>
    <row r="3" spans="1:16" ht="45" customHeight="1" x14ac:dyDescent="0.25">
      <c r="A3" s="294"/>
      <c r="B3" s="288"/>
      <c r="C3" s="296" t="s">
        <v>129</v>
      </c>
      <c r="D3" s="297"/>
      <c r="E3" s="297"/>
      <c r="F3" s="297"/>
      <c r="G3" s="297"/>
      <c r="H3" s="297"/>
      <c r="I3" s="298"/>
      <c r="J3" s="296" t="s">
        <v>129</v>
      </c>
      <c r="K3" s="297"/>
      <c r="L3" s="297"/>
      <c r="M3" s="297"/>
      <c r="N3" s="297"/>
      <c r="O3" s="297"/>
      <c r="P3" s="298"/>
    </row>
    <row r="4" spans="1:16" ht="33.75" customHeight="1" x14ac:dyDescent="0.25">
      <c r="A4" s="294"/>
      <c r="B4" s="288"/>
      <c r="C4" s="288" t="s">
        <v>128</v>
      </c>
      <c r="D4" s="288"/>
      <c r="E4" s="288"/>
      <c r="F4" s="288"/>
      <c r="G4" s="288" t="s">
        <v>127</v>
      </c>
      <c r="H4" s="289"/>
      <c r="I4" s="289"/>
      <c r="J4" s="288" t="s">
        <v>128</v>
      </c>
      <c r="K4" s="288"/>
      <c r="L4" s="288"/>
      <c r="M4" s="288"/>
      <c r="N4" s="288" t="s">
        <v>127</v>
      </c>
      <c r="O4" s="289"/>
      <c r="P4" s="289"/>
    </row>
    <row r="5" spans="1:16" s="105" customFormat="1" ht="63" x14ac:dyDescent="0.2">
      <c r="A5" s="294"/>
      <c r="B5" s="288"/>
      <c r="C5" s="103" t="s">
        <v>125</v>
      </c>
      <c r="D5" s="103" t="s">
        <v>124</v>
      </c>
      <c r="E5" s="103" t="s">
        <v>123</v>
      </c>
      <c r="F5" s="103" t="s">
        <v>122</v>
      </c>
      <c r="G5" s="103" t="s">
        <v>121</v>
      </c>
      <c r="H5" s="103" t="s">
        <v>126</v>
      </c>
      <c r="I5" s="104" t="s">
        <v>119</v>
      </c>
      <c r="J5" s="103" t="s">
        <v>125</v>
      </c>
      <c r="K5" s="103" t="s">
        <v>124</v>
      </c>
      <c r="L5" s="103" t="s">
        <v>123</v>
      </c>
      <c r="M5" s="103" t="s">
        <v>122</v>
      </c>
      <c r="N5" s="103" t="s">
        <v>121</v>
      </c>
      <c r="O5" s="103" t="s">
        <v>120</v>
      </c>
      <c r="P5" s="104" t="s">
        <v>119</v>
      </c>
    </row>
    <row r="6" spans="1:16" s="107" customFormat="1" x14ac:dyDescent="0.2">
      <c r="A6" s="106">
        <v>1</v>
      </c>
      <c r="B6" s="103">
        <v>2</v>
      </c>
      <c r="C6" s="103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4">
        <v>9</v>
      </c>
      <c r="J6" s="103">
        <v>10</v>
      </c>
      <c r="K6" s="104">
        <v>11</v>
      </c>
      <c r="L6" s="103">
        <v>12</v>
      </c>
      <c r="M6" s="104">
        <v>13</v>
      </c>
      <c r="N6" s="103">
        <v>14</v>
      </c>
      <c r="O6" s="104">
        <v>15</v>
      </c>
      <c r="P6" s="103">
        <v>16</v>
      </c>
    </row>
    <row r="7" spans="1:16" s="110" customFormat="1" ht="56.25" customHeight="1" x14ac:dyDescent="0.2">
      <c r="A7" s="108">
        <v>1</v>
      </c>
      <c r="B7" s="109" t="s">
        <v>137</v>
      </c>
      <c r="C7" s="103" t="s">
        <v>104</v>
      </c>
      <c r="D7" s="103" t="s">
        <v>104</v>
      </c>
      <c r="E7" s="103" t="s">
        <v>104</v>
      </c>
      <c r="F7" s="103" t="s">
        <v>104</v>
      </c>
      <c r="G7" s="103" t="s">
        <v>104</v>
      </c>
      <c r="H7" s="103" t="s">
        <v>104</v>
      </c>
      <c r="I7" s="103" t="s">
        <v>104</v>
      </c>
      <c r="J7" s="103" t="s">
        <v>104</v>
      </c>
      <c r="K7" s="103" t="s">
        <v>104</v>
      </c>
      <c r="L7" s="103" t="s">
        <v>104</v>
      </c>
      <c r="M7" s="103" t="s">
        <v>104</v>
      </c>
      <c r="N7" s="103" t="s">
        <v>104</v>
      </c>
      <c r="O7" s="103" t="s">
        <v>104</v>
      </c>
      <c r="P7" s="103" t="s">
        <v>104</v>
      </c>
    </row>
    <row r="8" spans="1:16" s="110" customFormat="1" ht="63.75" x14ac:dyDescent="0.2">
      <c r="A8" s="108" t="s">
        <v>117</v>
      </c>
      <c r="B8" s="111" t="s">
        <v>138</v>
      </c>
      <c r="C8" s="112" t="s">
        <v>139</v>
      </c>
      <c r="D8" s="112" t="s">
        <v>143</v>
      </c>
      <c r="E8" s="103">
        <v>1</v>
      </c>
      <c r="F8" s="103" t="s">
        <v>107</v>
      </c>
      <c r="G8" s="113" t="s">
        <v>144</v>
      </c>
      <c r="H8" s="114">
        <v>1112</v>
      </c>
      <c r="I8" s="115">
        <f>E8*H8</f>
        <v>1112</v>
      </c>
      <c r="J8" s="112" t="s">
        <v>139</v>
      </c>
      <c r="K8" s="112" t="s">
        <v>140</v>
      </c>
      <c r="L8" s="103">
        <v>1</v>
      </c>
      <c r="M8" s="103" t="s">
        <v>107</v>
      </c>
      <c r="N8" s="113" t="s">
        <v>141</v>
      </c>
      <c r="O8" s="114">
        <v>982</v>
      </c>
      <c r="P8" s="115">
        <f>L8*O8</f>
        <v>982</v>
      </c>
    </row>
    <row r="9" spans="1:16" s="110" customFormat="1" ht="55.5" customHeight="1" x14ac:dyDescent="0.2">
      <c r="A9" s="116"/>
      <c r="B9" s="117" t="s">
        <v>142</v>
      </c>
      <c r="C9" s="118" t="s">
        <v>104</v>
      </c>
      <c r="D9" s="118" t="s">
        <v>104</v>
      </c>
      <c r="E9" s="118" t="s">
        <v>104</v>
      </c>
      <c r="F9" s="118" t="s">
        <v>104</v>
      </c>
      <c r="G9" s="118" t="s">
        <v>104</v>
      </c>
      <c r="H9" s="118" t="s">
        <v>104</v>
      </c>
      <c r="I9" s="119">
        <f>I8</f>
        <v>1112</v>
      </c>
      <c r="J9" s="118" t="s">
        <v>104</v>
      </c>
      <c r="K9" s="118" t="s">
        <v>104</v>
      </c>
      <c r="L9" s="118" t="s">
        <v>104</v>
      </c>
      <c r="M9" s="118" t="s">
        <v>104</v>
      </c>
      <c r="N9" s="118" t="s">
        <v>104</v>
      </c>
      <c r="O9" s="118" t="s">
        <v>104</v>
      </c>
      <c r="P9" s="119">
        <f>P8</f>
        <v>982</v>
      </c>
    </row>
    <row r="10" spans="1:16" ht="15.75" customHeight="1" x14ac:dyDescent="0.25">
      <c r="A10" s="120"/>
      <c r="B10" s="121"/>
      <c r="C10" s="122"/>
      <c r="D10" s="123"/>
      <c r="E10" s="123"/>
      <c r="F10" s="123"/>
      <c r="G10" s="124"/>
      <c r="H10" s="124"/>
      <c r="I10" s="125"/>
      <c r="J10" s="126"/>
      <c r="K10" s="126"/>
    </row>
    <row r="11" spans="1:16" s="127" customFormat="1" ht="18.75" customHeight="1" x14ac:dyDescent="0.25">
      <c r="A11" s="290"/>
      <c r="B11" s="290"/>
      <c r="C11" s="290"/>
      <c r="D11" s="290"/>
      <c r="E11" s="290"/>
      <c r="F11" s="290"/>
      <c r="G11" s="290"/>
      <c r="H11" s="124"/>
      <c r="I11" s="125"/>
    </row>
    <row r="12" spans="1:16" s="127" customFormat="1" ht="41.25" customHeight="1" x14ac:dyDescent="0.25">
      <c r="A12" s="290"/>
      <c r="B12" s="290"/>
      <c r="C12" s="290"/>
      <c r="D12" s="290"/>
      <c r="E12" s="290"/>
      <c r="F12" s="290"/>
      <c r="G12" s="290"/>
      <c r="H12" s="124"/>
      <c r="I12" s="125"/>
    </row>
    <row r="13" spans="1:16" s="127" customFormat="1" ht="38.25" customHeight="1" x14ac:dyDescent="0.25">
      <c r="A13" s="290"/>
      <c r="B13" s="290"/>
      <c r="C13" s="290"/>
      <c r="D13" s="290"/>
      <c r="E13" s="290"/>
      <c r="F13" s="290"/>
      <c r="G13" s="290"/>
      <c r="H13" s="128"/>
      <c r="I13" s="125"/>
    </row>
    <row r="14" spans="1:16" s="127" customFormat="1" ht="18.75" customHeight="1" x14ac:dyDescent="0.25">
      <c r="A14" s="291"/>
      <c r="B14" s="291"/>
      <c r="C14" s="291"/>
      <c r="D14" s="291"/>
      <c r="E14" s="291"/>
      <c r="F14" s="291"/>
      <c r="G14" s="291"/>
      <c r="H14" s="124"/>
      <c r="I14" s="125"/>
    </row>
    <row r="15" spans="1:16" s="127" customFormat="1" ht="217.5" customHeight="1" x14ac:dyDescent="0.25">
      <c r="A15" s="285"/>
      <c r="B15" s="292"/>
      <c r="C15" s="292"/>
      <c r="D15" s="292"/>
      <c r="E15" s="292"/>
      <c r="F15" s="292"/>
      <c r="G15" s="292"/>
      <c r="H15" s="124"/>
      <c r="I15" s="125"/>
    </row>
    <row r="16" spans="1:16" ht="53.25" customHeight="1" x14ac:dyDescent="0.25">
      <c r="A16" s="285"/>
      <c r="B16" s="286"/>
      <c r="C16" s="286"/>
      <c r="D16" s="286"/>
      <c r="E16" s="286"/>
      <c r="F16" s="286"/>
      <c r="G16" s="286"/>
    </row>
    <row r="17" spans="1:7" x14ac:dyDescent="0.25">
      <c r="A17" s="287"/>
      <c r="B17" s="287"/>
      <c r="C17" s="287"/>
      <c r="D17" s="287"/>
      <c r="E17" s="287"/>
      <c r="F17" s="287"/>
      <c r="G17" s="287"/>
    </row>
    <row r="18" spans="1:7" x14ac:dyDescent="0.25">
      <c r="B18" s="128"/>
    </row>
    <row r="22" spans="1:7" x14ac:dyDescent="0.25">
      <c r="B22" s="128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J4:M4"/>
    <mergeCell ref="A16:G16"/>
    <mergeCell ref="A17:G17"/>
    <mergeCell ref="N4:P4"/>
    <mergeCell ref="A11:G11"/>
    <mergeCell ref="A12:G12"/>
    <mergeCell ref="A13:G13"/>
    <mergeCell ref="A14:G14"/>
    <mergeCell ref="A15:G15"/>
  </mergeCells>
  <pageMargins left="0.47244094488188981" right="0.55118110236220474" top="0.82677165354330717" bottom="0.55118110236220474" header="0.31496062992125984" footer="0.19685039370078741"/>
  <pageSetup paperSize="8" scale="7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="110" zoomScaleNormal="70" zoomScaleSheetLayoutView="110" workbookViewId="0">
      <selection activeCell="I15" sqref="I15:I17"/>
    </sheetView>
  </sheetViews>
  <sheetFormatPr defaultColWidth="10.28515625" defaultRowHeight="15.75" x14ac:dyDescent="0.25"/>
  <cols>
    <col min="1" max="1" width="12.5703125" style="72" customWidth="1"/>
    <col min="2" max="2" width="30.140625" style="71" customWidth="1"/>
    <col min="3" max="3" width="16" style="70" customWidth="1"/>
    <col min="4" max="4" width="26.85546875" style="71" customWidth="1"/>
    <col min="5" max="5" width="15.5703125" style="70" customWidth="1"/>
    <col min="6" max="6" width="12.42578125" style="70" customWidth="1"/>
    <col min="7" max="7" width="15.85546875" style="69" customWidth="1"/>
    <col min="8" max="8" width="19.140625" style="69" customWidth="1"/>
    <col min="9" max="9" width="17.28515625" style="68" customWidth="1"/>
    <col min="10" max="10" width="16" style="67" customWidth="1"/>
    <col min="11" max="11" width="25.5703125" style="67" customWidth="1"/>
    <col min="12" max="12" width="15.42578125" style="67" customWidth="1"/>
    <col min="13" max="13" width="12.42578125" style="67" customWidth="1"/>
    <col min="14" max="14" width="15.85546875" style="67" customWidth="1"/>
    <col min="15" max="15" width="19.140625" style="67" customWidth="1"/>
    <col min="16" max="16" width="17.28515625" style="67" customWidth="1"/>
    <col min="17" max="16384" width="10.28515625" style="67"/>
  </cols>
  <sheetData>
    <row r="1" spans="1:16" ht="15.75" customHeight="1" x14ac:dyDescent="0.25">
      <c r="A1" s="306" t="s">
        <v>134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</row>
    <row r="2" spans="1:16" ht="15.75" customHeight="1" x14ac:dyDescent="0.25">
      <c r="A2" s="307" t="s">
        <v>133</v>
      </c>
      <c r="B2" s="302" t="s">
        <v>132</v>
      </c>
      <c r="C2" s="308" t="s">
        <v>131</v>
      </c>
      <c r="D2" s="308"/>
      <c r="E2" s="308"/>
      <c r="F2" s="308"/>
      <c r="G2" s="308"/>
      <c r="H2" s="308"/>
      <c r="I2" s="308"/>
      <c r="J2" s="308" t="s">
        <v>130</v>
      </c>
      <c r="K2" s="308"/>
      <c r="L2" s="308"/>
      <c r="M2" s="308"/>
      <c r="N2" s="308"/>
      <c r="O2" s="308"/>
      <c r="P2" s="308"/>
    </row>
    <row r="3" spans="1:16" ht="41.25" customHeight="1" x14ac:dyDescent="0.25">
      <c r="A3" s="307"/>
      <c r="B3" s="302"/>
      <c r="C3" s="309" t="s">
        <v>129</v>
      </c>
      <c r="D3" s="310"/>
      <c r="E3" s="310"/>
      <c r="F3" s="310"/>
      <c r="G3" s="310"/>
      <c r="H3" s="310"/>
      <c r="I3" s="311"/>
      <c r="J3" s="309" t="s">
        <v>129</v>
      </c>
      <c r="K3" s="310"/>
      <c r="L3" s="310"/>
      <c r="M3" s="310"/>
      <c r="N3" s="310"/>
      <c r="O3" s="310"/>
      <c r="P3" s="311"/>
    </row>
    <row r="4" spans="1:16" ht="33.75" customHeight="1" x14ac:dyDescent="0.25">
      <c r="A4" s="307"/>
      <c r="B4" s="302"/>
      <c r="C4" s="302" t="s">
        <v>128</v>
      </c>
      <c r="D4" s="302"/>
      <c r="E4" s="302"/>
      <c r="F4" s="302"/>
      <c r="G4" s="302" t="s">
        <v>127</v>
      </c>
      <c r="H4" s="302"/>
      <c r="I4" s="302"/>
      <c r="J4" s="302" t="s">
        <v>128</v>
      </c>
      <c r="K4" s="302"/>
      <c r="L4" s="302"/>
      <c r="M4" s="302"/>
      <c r="N4" s="302" t="s">
        <v>127</v>
      </c>
      <c r="O4" s="302"/>
      <c r="P4" s="302"/>
    </row>
    <row r="5" spans="1:16" s="101" customFormat="1" ht="63" x14ac:dyDescent="0.2">
      <c r="A5" s="307"/>
      <c r="B5" s="302"/>
      <c r="C5" s="84" t="s">
        <v>125</v>
      </c>
      <c r="D5" s="84" t="s">
        <v>124</v>
      </c>
      <c r="E5" s="84" t="s">
        <v>123</v>
      </c>
      <c r="F5" s="84" t="s">
        <v>122</v>
      </c>
      <c r="G5" s="84" t="s">
        <v>121</v>
      </c>
      <c r="H5" s="84" t="s">
        <v>126</v>
      </c>
      <c r="I5" s="99" t="s">
        <v>119</v>
      </c>
      <c r="J5" s="84" t="s">
        <v>125</v>
      </c>
      <c r="K5" s="84" t="s">
        <v>124</v>
      </c>
      <c r="L5" s="84" t="s">
        <v>123</v>
      </c>
      <c r="M5" s="84" t="s">
        <v>122</v>
      </c>
      <c r="N5" s="84" t="s">
        <v>121</v>
      </c>
      <c r="O5" s="84" t="s">
        <v>120</v>
      </c>
      <c r="P5" s="99" t="s">
        <v>119</v>
      </c>
    </row>
    <row r="6" spans="1:16" s="92" customFormat="1" x14ac:dyDescent="0.2">
      <c r="A6" s="100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99">
        <v>9</v>
      </c>
      <c r="J6" s="84">
        <v>10</v>
      </c>
      <c r="K6" s="99">
        <v>11</v>
      </c>
      <c r="L6" s="84">
        <v>12</v>
      </c>
      <c r="M6" s="99">
        <v>13</v>
      </c>
      <c r="N6" s="84">
        <v>14</v>
      </c>
      <c r="O6" s="99">
        <v>15</v>
      </c>
      <c r="P6" s="84">
        <v>16</v>
      </c>
    </row>
    <row r="7" spans="1:16" s="92" customFormat="1" ht="51" customHeight="1" x14ac:dyDescent="0.2">
      <c r="A7" s="96">
        <v>1</v>
      </c>
      <c r="B7" s="98" t="s">
        <v>118</v>
      </c>
      <c r="C7" s="84" t="s">
        <v>104</v>
      </c>
      <c r="D7" s="84" t="s">
        <v>104</v>
      </c>
      <c r="E7" s="84" t="s">
        <v>104</v>
      </c>
      <c r="F7" s="84" t="s">
        <v>104</v>
      </c>
      <c r="G7" s="84" t="s">
        <v>104</v>
      </c>
      <c r="H7" s="84" t="s">
        <v>104</v>
      </c>
      <c r="I7" s="84" t="s">
        <v>104</v>
      </c>
      <c r="J7" s="84" t="s">
        <v>104</v>
      </c>
      <c r="K7" s="84" t="s">
        <v>104</v>
      </c>
      <c r="L7" s="84" t="s">
        <v>104</v>
      </c>
      <c r="M7" s="84" t="s">
        <v>104</v>
      </c>
      <c r="N7" s="84" t="s">
        <v>104</v>
      </c>
      <c r="O7" s="84" t="s">
        <v>104</v>
      </c>
      <c r="P7" s="84" t="s">
        <v>104</v>
      </c>
    </row>
    <row r="8" spans="1:16" s="92" customFormat="1" ht="38.25" x14ac:dyDescent="0.2">
      <c r="A8" s="96" t="s">
        <v>117</v>
      </c>
      <c r="B8" s="90" t="s">
        <v>108</v>
      </c>
      <c r="C8" s="84">
        <v>6</v>
      </c>
      <c r="D8" s="95" t="s">
        <v>112</v>
      </c>
      <c r="E8" s="84">
        <v>1.4</v>
      </c>
      <c r="F8" s="97" t="s">
        <v>116</v>
      </c>
      <c r="G8" s="88" t="s">
        <v>115</v>
      </c>
      <c r="H8" s="84">
        <v>2838</v>
      </c>
      <c r="I8" s="87">
        <f>H8*E8</f>
        <v>3973.2</v>
      </c>
      <c r="J8" s="84">
        <v>6</v>
      </c>
      <c r="K8" s="95" t="s">
        <v>112</v>
      </c>
      <c r="L8" s="84">
        <v>1.4</v>
      </c>
      <c r="M8" s="97" t="s">
        <v>116</v>
      </c>
      <c r="N8" s="88" t="s">
        <v>115</v>
      </c>
      <c r="O8" s="84">
        <v>2838</v>
      </c>
      <c r="P8" s="87">
        <f>O8*L8</f>
        <v>3973.2</v>
      </c>
    </row>
    <row r="9" spans="1:16" s="92" customFormat="1" x14ac:dyDescent="0.2">
      <c r="A9" s="96">
        <v>2</v>
      </c>
      <c r="B9" s="91" t="s">
        <v>114</v>
      </c>
      <c r="C9" s="84" t="s">
        <v>104</v>
      </c>
      <c r="D9" s="84" t="s">
        <v>104</v>
      </c>
      <c r="E9" s="84" t="s">
        <v>104</v>
      </c>
      <c r="F9" s="84" t="s">
        <v>104</v>
      </c>
      <c r="G9" s="84" t="s">
        <v>104</v>
      </c>
      <c r="H9" s="84" t="s">
        <v>104</v>
      </c>
      <c r="I9" s="84" t="s">
        <v>104</v>
      </c>
      <c r="J9" s="84" t="s">
        <v>104</v>
      </c>
      <c r="K9" s="84" t="s">
        <v>104</v>
      </c>
      <c r="L9" s="84" t="s">
        <v>104</v>
      </c>
      <c r="M9" s="84" t="s">
        <v>104</v>
      </c>
      <c r="N9" s="84" t="s">
        <v>104</v>
      </c>
      <c r="O9" s="84" t="s">
        <v>104</v>
      </c>
      <c r="P9" s="84" t="s">
        <v>104</v>
      </c>
    </row>
    <row r="10" spans="1:16" s="92" customFormat="1" ht="38.25" x14ac:dyDescent="0.2">
      <c r="A10" s="96" t="s">
        <v>113</v>
      </c>
      <c r="B10" s="90" t="s">
        <v>108</v>
      </c>
      <c r="C10" s="84">
        <v>6</v>
      </c>
      <c r="D10" s="95" t="s">
        <v>112</v>
      </c>
      <c r="E10" s="84">
        <v>1.4</v>
      </c>
      <c r="F10" s="94" t="s">
        <v>111</v>
      </c>
      <c r="G10" s="93" t="s">
        <v>110</v>
      </c>
      <c r="H10" s="84">
        <v>92</v>
      </c>
      <c r="I10" s="87">
        <f>H10*E10</f>
        <v>128.79999999999998</v>
      </c>
      <c r="J10" s="84">
        <v>6</v>
      </c>
      <c r="K10" s="95" t="s">
        <v>112</v>
      </c>
      <c r="L10" s="84">
        <v>1.4</v>
      </c>
      <c r="M10" s="94" t="s">
        <v>111</v>
      </c>
      <c r="N10" s="93" t="s">
        <v>110</v>
      </c>
      <c r="O10" s="84">
        <v>92</v>
      </c>
      <c r="P10" s="87">
        <f>O10*L10</f>
        <v>128.79999999999998</v>
      </c>
    </row>
    <row r="11" spans="1:16" s="82" customFormat="1" ht="30" customHeight="1" x14ac:dyDescent="0.2">
      <c r="A11" s="86">
        <v>3</v>
      </c>
      <c r="B11" s="91" t="s">
        <v>70</v>
      </c>
      <c r="C11" s="84" t="s">
        <v>104</v>
      </c>
      <c r="D11" s="84" t="s">
        <v>104</v>
      </c>
      <c r="E11" s="84" t="s">
        <v>104</v>
      </c>
      <c r="F11" s="84" t="s">
        <v>104</v>
      </c>
      <c r="G11" s="84" t="s">
        <v>104</v>
      </c>
      <c r="H11" s="84" t="s">
        <v>104</v>
      </c>
      <c r="I11" s="84" t="s">
        <v>104</v>
      </c>
      <c r="J11" s="84" t="s">
        <v>104</v>
      </c>
      <c r="K11" s="84" t="s">
        <v>104</v>
      </c>
      <c r="L11" s="84" t="s">
        <v>104</v>
      </c>
      <c r="M11" s="84" t="s">
        <v>104</v>
      </c>
      <c r="N11" s="84" t="s">
        <v>104</v>
      </c>
      <c r="O11" s="84" t="s">
        <v>104</v>
      </c>
      <c r="P11" s="84" t="s">
        <v>104</v>
      </c>
    </row>
    <row r="12" spans="1:16" s="82" customFormat="1" ht="30" customHeight="1" x14ac:dyDescent="0.2">
      <c r="A12" s="86" t="s">
        <v>109</v>
      </c>
      <c r="B12" s="90" t="s">
        <v>108</v>
      </c>
      <c r="C12" s="84">
        <v>6</v>
      </c>
      <c r="D12" s="89" t="s">
        <v>16</v>
      </c>
      <c r="E12" s="84">
        <v>1</v>
      </c>
      <c r="F12" s="84" t="s">
        <v>107</v>
      </c>
      <c r="G12" s="88" t="s">
        <v>106</v>
      </c>
      <c r="H12" s="84">
        <v>142.80000000000001</v>
      </c>
      <c r="I12" s="87">
        <f>H12*E12</f>
        <v>142.80000000000001</v>
      </c>
      <c r="J12" s="84">
        <v>6</v>
      </c>
      <c r="K12" s="89" t="s">
        <v>16</v>
      </c>
      <c r="L12" s="84">
        <v>1</v>
      </c>
      <c r="M12" s="84" t="s">
        <v>107</v>
      </c>
      <c r="N12" s="88" t="s">
        <v>106</v>
      </c>
      <c r="O12" s="84">
        <v>142.80000000000001</v>
      </c>
      <c r="P12" s="87">
        <f>O12*L12</f>
        <v>142.80000000000001</v>
      </c>
    </row>
    <row r="13" spans="1:16" s="82" customFormat="1" ht="51" customHeight="1" x14ac:dyDescent="0.2">
      <c r="A13" s="86"/>
      <c r="B13" s="85" t="s">
        <v>105</v>
      </c>
      <c r="C13" s="84" t="s">
        <v>104</v>
      </c>
      <c r="D13" s="84" t="s">
        <v>104</v>
      </c>
      <c r="E13" s="84" t="s">
        <v>104</v>
      </c>
      <c r="F13" s="84" t="s">
        <v>104</v>
      </c>
      <c r="G13" s="84" t="s">
        <v>104</v>
      </c>
      <c r="H13" s="84" t="s">
        <v>104</v>
      </c>
      <c r="I13" s="83">
        <f>I12+I10+I8</f>
        <v>4244.8</v>
      </c>
      <c r="J13" s="84" t="s">
        <v>104</v>
      </c>
      <c r="K13" s="84" t="s">
        <v>104</v>
      </c>
      <c r="L13" s="84" t="s">
        <v>104</v>
      </c>
      <c r="M13" s="84" t="s">
        <v>104</v>
      </c>
      <c r="N13" s="84" t="s">
        <v>104</v>
      </c>
      <c r="O13" s="84" t="s">
        <v>104</v>
      </c>
      <c r="P13" s="83">
        <f>P12+P10+P8</f>
        <v>4244.8</v>
      </c>
    </row>
    <row r="14" spans="1:16" ht="15.75" customHeight="1" x14ac:dyDescent="0.25">
      <c r="A14" s="81"/>
      <c r="B14" s="80"/>
      <c r="C14" s="79"/>
      <c r="D14" s="78"/>
      <c r="E14" s="78"/>
      <c r="F14" s="78"/>
      <c r="G14" s="76"/>
      <c r="H14" s="76"/>
      <c r="I14" s="75"/>
      <c r="J14" s="77"/>
      <c r="K14" s="77"/>
    </row>
    <row r="15" spans="1:16" s="74" customFormat="1" ht="18.75" customHeight="1" x14ac:dyDescent="0.25">
      <c r="A15" s="303"/>
      <c r="B15" s="303"/>
      <c r="C15" s="303"/>
      <c r="D15" s="303"/>
      <c r="E15" s="303"/>
      <c r="F15" s="303"/>
      <c r="G15" s="303"/>
      <c r="H15" s="76"/>
      <c r="I15" s="75"/>
    </row>
    <row r="16" spans="1:16" s="74" customFormat="1" ht="41.25" customHeight="1" x14ac:dyDescent="0.25">
      <c r="A16" s="303"/>
      <c r="B16" s="303"/>
      <c r="C16" s="303"/>
      <c r="D16" s="303"/>
      <c r="E16" s="303"/>
      <c r="F16" s="303"/>
      <c r="G16" s="303"/>
      <c r="H16" s="76"/>
      <c r="I16" s="75"/>
    </row>
    <row r="17" spans="1:9" s="74" customFormat="1" ht="38.25" customHeight="1" x14ac:dyDescent="0.25">
      <c r="A17" s="303"/>
      <c r="B17" s="303"/>
      <c r="C17" s="303"/>
      <c r="D17" s="303"/>
      <c r="E17" s="303"/>
      <c r="F17" s="303"/>
      <c r="G17" s="303"/>
      <c r="H17" s="73"/>
      <c r="I17" s="75"/>
    </row>
    <row r="18" spans="1:9" s="74" customFormat="1" ht="18.75" customHeight="1" x14ac:dyDescent="0.25">
      <c r="A18" s="304"/>
      <c r="B18" s="304"/>
      <c r="C18" s="304"/>
      <c r="D18" s="304"/>
      <c r="E18" s="304"/>
      <c r="F18" s="304"/>
      <c r="G18" s="304"/>
      <c r="H18" s="76"/>
      <c r="I18" s="75"/>
    </row>
    <row r="19" spans="1:9" s="74" customFormat="1" ht="42" customHeight="1" x14ac:dyDescent="0.25">
      <c r="A19" s="299"/>
      <c r="B19" s="305"/>
      <c r="C19" s="305"/>
      <c r="D19" s="305"/>
      <c r="E19" s="305"/>
      <c r="F19" s="305"/>
      <c r="G19" s="305"/>
      <c r="H19" s="76"/>
      <c r="I19" s="75"/>
    </row>
    <row r="20" spans="1:9" ht="53.25" customHeight="1" x14ac:dyDescent="0.25">
      <c r="A20" s="299"/>
      <c r="B20" s="300"/>
      <c r="C20" s="300"/>
      <c r="D20" s="300"/>
      <c r="E20" s="300"/>
      <c r="F20" s="300"/>
      <c r="G20" s="300"/>
    </row>
    <row r="21" spans="1:9" x14ac:dyDescent="0.25">
      <c r="A21" s="301"/>
      <c r="B21" s="301"/>
      <c r="C21" s="301"/>
      <c r="D21" s="301"/>
      <c r="E21" s="301"/>
      <c r="F21" s="301"/>
      <c r="G21" s="301"/>
    </row>
    <row r="22" spans="1:9" x14ac:dyDescent="0.25">
      <c r="B22" s="73"/>
    </row>
    <row r="26" spans="1:9" x14ac:dyDescent="0.25">
      <c r="B26" s="73"/>
    </row>
  </sheetData>
  <mergeCells count="18">
    <mergeCell ref="A1:P1"/>
    <mergeCell ref="A2:A5"/>
    <mergeCell ref="B2:B5"/>
    <mergeCell ref="C2:I2"/>
    <mergeCell ref="J2:P2"/>
    <mergeCell ref="C3:I3"/>
    <mergeCell ref="J3:P3"/>
    <mergeCell ref="C4:F4"/>
    <mergeCell ref="G4:I4"/>
    <mergeCell ref="J4:M4"/>
    <mergeCell ref="A20:G20"/>
    <mergeCell ref="A21:G21"/>
    <mergeCell ref="N4:P4"/>
    <mergeCell ref="A15:G15"/>
    <mergeCell ref="A16:G16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0" fitToHeight="0" orientation="landscape" r:id="rId1"/>
  <headerFooter differentFirst="1">
    <oddHeader>&amp;C&amp;P</oddHeader>
  </headerFooter>
  <rowBreaks count="1" manualBreakCount="1">
    <brk id="1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сравнит.</vt:lpstr>
      <vt:lpstr>ССРпроект</vt:lpstr>
      <vt:lpstr>ССР 3 кв. 2016</vt:lpstr>
      <vt:lpstr>Т</vt:lpstr>
      <vt:lpstr>т3</vt:lpstr>
      <vt:lpstr>т4</vt:lpstr>
      <vt:lpstr>'ССР 3 кв. 2016'!Заголовки_для_печати</vt:lpstr>
      <vt:lpstr>ССРпроект!Заголовки_для_печати</vt:lpstr>
      <vt:lpstr>Т!Заголовки_для_печати</vt:lpstr>
      <vt:lpstr>т3!Заголовки_для_печати</vt:lpstr>
      <vt:lpstr>т4!Заголовки_для_печати</vt:lpstr>
      <vt:lpstr>Т!Область_печати</vt:lpstr>
      <vt:lpstr>т3!Область_печати</vt:lpstr>
      <vt:lpstr>т4!Область_печати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Царегородцев Александр Викторович</dc:creator>
  <cp:lastModifiedBy>Родченко Никита Сергеевич</cp:lastModifiedBy>
  <cp:lastPrinted>2019-12-26T05:34:31Z</cp:lastPrinted>
  <dcterms:created xsi:type="dcterms:W3CDTF">2002-03-25T05:35:56Z</dcterms:created>
  <dcterms:modified xsi:type="dcterms:W3CDTF">2020-01-14T05:22:28Z</dcterms:modified>
</cp:coreProperties>
</file>