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та по ГКПЗ 2019\11954 ЗК не МСП\ЗД\Технические требования\Прил.4 Сводный сметный расчет\"/>
    </mc:Choice>
  </mc:AlternateContent>
  <bookViews>
    <workbookView xWindow="0" yWindow="0" windowWidth="28800" windowHeight="1230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МРСК!$A$1:$F$50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E25" i="2" l="1"/>
  <c r="D8" i="2" l="1"/>
  <c r="F8" i="2" s="1"/>
  <c r="F7" i="2" l="1"/>
  <c r="F9" i="2" s="1"/>
  <c r="D18" i="2" l="1"/>
  <c r="F18" i="2" s="1"/>
  <c r="D19" i="2"/>
  <c r="F19" i="2" s="1"/>
  <c r="D17" i="2"/>
  <c r="F17" i="2" s="1"/>
  <c r="D15" i="2"/>
  <c r="F15" i="2" s="1"/>
  <c r="D13" i="2"/>
  <c r="F13" i="2" s="1"/>
  <c r="D11" i="2"/>
  <c r="F11" i="2" s="1"/>
  <c r="D16" i="2"/>
  <c r="F16" i="2" s="1"/>
  <c r="D14" i="2"/>
  <c r="F14" i="2" s="1"/>
  <c r="D12" i="2"/>
  <c r="F12" i="2" s="1"/>
  <c r="F20" i="2" l="1"/>
  <c r="F25" i="2" s="1"/>
  <c r="F30" i="2" s="1"/>
  <c r="F38" i="2" l="1"/>
  <c r="F24" i="2"/>
  <c r="F29" i="2" s="1"/>
  <c r="F37" i="2" s="1"/>
  <c r="F22" i="2"/>
  <c r="F27" i="2" s="1"/>
  <c r="F23" i="2"/>
  <c r="F28" i="2" s="1"/>
  <c r="E32" i="1"/>
  <c r="F36" i="2" l="1"/>
  <c r="F35" i="2"/>
  <c r="F31" i="2"/>
  <c r="H64" i="1"/>
  <c r="H62" i="1"/>
  <c r="H61" i="1"/>
  <c r="H59" i="1"/>
  <c r="F39" i="2" l="1"/>
  <c r="F40" i="2" s="1"/>
  <c r="F41" i="2" s="1"/>
  <c r="F43" i="2" s="1"/>
  <c r="F32" i="2"/>
  <c r="F33" i="2"/>
  <c r="E30" i="1"/>
  <c r="F42" i="2" l="1"/>
  <c r="D39" i="1"/>
  <c r="E15" i="1"/>
  <c r="E50" i="1"/>
  <c r="H50" i="1" s="1"/>
  <c r="G36" i="1"/>
  <c r="G37" i="1" s="1"/>
  <c r="E31" i="1" l="1"/>
  <c r="E53" i="1" s="1"/>
  <c r="G44" i="1" l="1"/>
  <c r="F44" i="1"/>
  <c r="E44" i="1"/>
  <c r="D44" i="1"/>
  <c r="G33" i="1"/>
  <c r="G25" i="1"/>
  <c r="G28" i="1" s="1"/>
  <c r="H24" i="1"/>
  <c r="H22" i="1"/>
  <c r="H20" i="1"/>
  <c r="H18" i="1"/>
  <c r="H44" i="1" l="1"/>
  <c r="H32" i="1"/>
  <c r="G34" i="1"/>
  <c r="F15" i="1" l="1"/>
  <c r="F16" i="1" l="1"/>
  <c r="F25" i="1" s="1"/>
  <c r="F28" i="1" s="1"/>
  <c r="F34" i="1" s="1"/>
  <c r="F41" i="1" s="1"/>
  <c r="F46" i="1" l="1"/>
  <c r="F47" i="1" s="1"/>
  <c r="F48" i="1" s="1"/>
  <c r="F51" i="1" s="1"/>
  <c r="H15" i="1"/>
  <c r="E16" i="1"/>
  <c r="H30" i="1"/>
  <c r="H51" i="1" l="1"/>
  <c r="F54" i="1"/>
  <c r="F55" i="1" s="1"/>
  <c r="F57" i="1" s="1"/>
  <c r="F60" i="1"/>
  <c r="F65" i="1" s="1"/>
  <c r="F66" i="1" s="1"/>
  <c r="E25" i="1"/>
  <c r="E28" i="1" s="1"/>
  <c r="E49" i="1" s="1"/>
  <c r="H16" i="1"/>
  <c r="H25" i="1" s="1"/>
  <c r="H36" i="1"/>
  <c r="D40" i="1"/>
  <c r="H39" i="1"/>
  <c r="H49" i="1" l="1"/>
  <c r="E54" i="1"/>
  <c r="E55" i="1" s="1"/>
  <c r="E57" i="1" s="1"/>
  <c r="H31" i="1"/>
  <c r="E33" i="1"/>
  <c r="H40" i="1"/>
  <c r="D41" i="1"/>
  <c r="D46" i="1" s="1"/>
  <c r="E60" i="1" l="1"/>
  <c r="E65" i="1" s="1"/>
  <c r="E66" i="1" s="1"/>
  <c r="H33" i="1"/>
  <c r="H28" i="1" s="1"/>
  <c r="E34" i="1"/>
  <c r="E41" i="1" l="1"/>
  <c r="E46" i="1" s="1"/>
  <c r="H34" i="1"/>
  <c r="D47" i="1"/>
  <c r="D48" i="1" l="1"/>
  <c r="D52" i="1" s="1"/>
  <c r="G41" i="1" l="1"/>
  <c r="G46" i="1" s="1"/>
  <c r="H37" i="1"/>
  <c r="D54" i="1"/>
  <c r="D55" i="1" s="1"/>
  <c r="H52" i="1"/>
  <c r="E47" i="1"/>
  <c r="H41" i="1" l="1"/>
  <c r="D57" i="1"/>
  <c r="D60" i="1" s="1"/>
  <c r="E48" i="1"/>
  <c r="G47" i="1" l="1"/>
  <c r="H46" i="1"/>
  <c r="G48" i="1" l="1"/>
  <c r="G53" i="1" s="1"/>
  <c r="H47" i="1"/>
  <c r="H48" i="1" s="1"/>
  <c r="D65" i="1"/>
  <c r="D66" i="1" s="1"/>
  <c r="G54" i="1" l="1"/>
  <c r="G55" i="1" s="1"/>
  <c r="H53" i="1"/>
  <c r="H54" i="1" s="1"/>
  <c r="G57" i="1" l="1"/>
  <c r="G60" i="1" s="1"/>
  <c r="H60" i="1" s="1"/>
  <c r="H55" i="1"/>
  <c r="H57" i="1" l="1"/>
  <c r="G65" i="1" l="1"/>
  <c r="G66" i="1" s="1"/>
  <c r="H63" i="1"/>
  <c r="H66" i="1" l="1"/>
  <c r="H65" i="1"/>
</calcChain>
</file>

<file path=xl/sharedStrings.xml><?xml version="1.0" encoding="utf-8"?>
<sst xmlns="http://schemas.openxmlformats.org/spreadsheetml/2006/main" count="150" uniqueCount="121">
  <si>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</si>
  <si>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</si>
  <si>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</si>
  <si>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</si>
  <si>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</si>
  <si>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</si>
  <si>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</si>
  <si>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</si>
  <si>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</si>
  <si>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</si>
  <si>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</si>
  <si>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</si>
  <si>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</si>
  <si>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</si>
  <si>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</si>
  <si>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</si>
  <si>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</si>
  <si>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</si>
  <si>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</si>
  <si>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</si>
  <si>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</si>
  <si>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</si>
  <si>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</si>
  <si>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</si>
  <si>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</si>
  <si>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</si>
  <si>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</si>
  <si>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</si>
  <si>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</si>
  <si>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</si>
  <si>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</si>
  <si>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</si>
  <si>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</si>
  <si>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</si>
  <si>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</si>
  <si>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</si>
  <si>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</si>
  <si>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</si>
  <si>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</si>
  <si>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</si>
  <si>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</si>
  <si>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</si>
  <si>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</si>
  <si>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</si>
  <si>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</si>
  <si>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</si>
  <si>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</si>
  <si>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</si>
  <si>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</si>
  <si>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</si>
  <si>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</si>
  <si>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</si>
  <si>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</si>
  <si>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</si>
  <si>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</si>
  <si>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</si>
  <si>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</si>
  <si>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2,6 - 3,18% - содержание службы заказчика-застройщика, строительный контроль;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</si>
  <si>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</si>
  <si>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</si>
  <si>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</si>
  <si>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</si>
  <si>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</si>
  <si>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</si>
  <si>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</si>
  <si>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</si>
  <si>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</si>
  <si>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</si>
  <si>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</si>
  <si>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</si>
  <si>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</si>
  <si>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</si>
  <si>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</si>
  <si>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</si>
  <si>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</si>
  <si>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</si>
  <si>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</si>
  <si>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</si>
  <si>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</si>
  <si>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</si>
  <si>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</si>
  <si>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</si>
  <si>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</si>
  <si>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</si>
  <si>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</si>
  <si>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</si>
  <si>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</si>
  <si>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</si>
  <si>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</si>
  <si>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</si>
  <si>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</si>
  <si>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 учётом индексов Минстроя на 4 кв. 2018:</t>
  </si>
  <si>
    <t>Итого в ценах 4 кв 2018 г.</t>
  </si>
  <si>
    <t>Расчет стоимости объекта согласно сборнику укрупненных  показателей стоимости строительства(реконструкции) подстанций и линий электропередач для нужд ОАО "Холдинг МРСК", 2012 г.</t>
  </si>
  <si>
    <t>Составляющие стоимости строительства (согласно прил.5):</t>
  </si>
  <si>
    <t>табл. 9</t>
  </si>
  <si>
    <t>1,5% - благоустройство;</t>
  </si>
  <si>
    <t>п.3.3</t>
  </si>
  <si>
    <t>1,5-3,9% - временные здания и сооружения (при реконструкции и расширении применяется коэффициент 0,8);</t>
  </si>
  <si>
    <t>7,5 - 9% - проектно-изыскательские работы и авторский надзор;</t>
  </si>
  <si>
    <t>3,0-8,0% - прочие работы и затраты;</t>
  </si>
  <si>
    <t>табл. 14</t>
  </si>
  <si>
    <t>К=1,022 - Строительство КЛ в условиях городской и промышленной застройки</t>
  </si>
  <si>
    <t>К=1,036 - Строительство КЛ вблизи объектов, находящихся под высоким напряжением, в том числе в охранной зоне действующей воздушной линии электропередачи</t>
  </si>
  <si>
    <t>Итого</t>
  </si>
  <si>
    <t xml:space="preserve">Итого в прогнозных ценах 2019 года </t>
  </si>
  <si>
    <t>ВСЕГО по расчету в прогнозных ценах 2019 года с НДС</t>
  </si>
  <si>
    <t>табл. 1</t>
  </si>
  <si>
    <t>Коэффициент для расчёта реконструкции (Изменение конструктивных решений, проводов, кабелей и оборудования более 50%) 1,1</t>
  </si>
  <si>
    <t>Кабель напряжением 6 кВ ААБлУ 3*240</t>
  </si>
  <si>
    <t>Итого с учётом индексов-дефляторов  на 2019 г. :</t>
  </si>
  <si>
    <t>Прочие затраты</t>
  </si>
  <si>
    <t>в т.ч. проектно-изыскательские работы</t>
  </si>
  <si>
    <t>7,5 %</t>
  </si>
  <si>
    <t>в т.ч.содержание службы заказчика</t>
  </si>
  <si>
    <t>ДПКП-ИСМ-4.1-01.07-11-04</t>
  </si>
  <si>
    <t>1,2 %</t>
  </si>
  <si>
    <t>Объект: Реконструкция КЛ 6 кВ фидера 6 кВ №19 ПС 110/6 кВ Голубовка протяженностью 0,1 км</t>
  </si>
  <si>
    <t>Составил: ___________________________</t>
  </si>
  <si>
    <t>(должность, подпись, расшифровка)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</si>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</sst>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</numFmts>
  <fonts count="7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9"/>
      <name val="Arial"/>
      <family val="2"/>
      <charset val="204"/>
    </font>
    <font>
      <i/>
      <sz val="9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194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6" fillId="0" borderId="0" xfId="546" applyFont="1"/>
    <xf numFmtId="0" fontId="58" fillId="0" borderId="0" xfId="546" applyFont="1"/>
    <xf numFmtId="0" fontId="56" fillId="0" borderId="0" xfId="562" applyFont="1"/>
    <xf numFmtId="0" fontId="56" fillId="2" borderId="0" xfId="562" applyFont="1" applyFill="1"/>
    <xf numFmtId="0" fontId="60" fillId="0" borderId="0" xfId="562" applyFont="1" applyBorder="1" applyAlignment="1">
      <alignment horizontal="left" vertical="center" wrapText="1"/>
    </xf>
    <xf numFmtId="0" fontId="56" fillId="0" borderId="0" xfId="562" applyFont="1" applyBorder="1"/>
    <xf numFmtId="0" fontId="56" fillId="0" borderId="0" xfId="562" applyFont="1" applyAlignment="1"/>
    <xf numFmtId="0" fontId="56" fillId="0" borderId="0" xfId="553" applyFont="1"/>
    <xf numFmtId="0" fontId="3" fillId="0" borderId="0" xfId="561" applyFont="1" applyAlignment="1"/>
    <xf numFmtId="0" fontId="55" fillId="0" borderId="0" xfId="546" applyFont="1"/>
    <xf numFmtId="168" fontId="61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62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6" fillId="0" borderId="0" xfId="562" applyFont="1" applyAlignment="1">
      <alignment horizontal="center" vertical="center" wrapText="1"/>
    </xf>
    <xf numFmtId="0" fontId="58" fillId="0" borderId="0" xfId="546" applyFont="1" applyBorder="1"/>
    <xf numFmtId="0" fontId="64" fillId="0" borderId="2" xfId="475" applyFont="1" applyBorder="1" applyAlignment="1">
      <alignment horizontal="left" vertical="center" wrapText="1"/>
    </xf>
    <xf numFmtId="49" fontId="64" fillId="0" borderId="25" xfId="475" applyNumberFormat="1" applyFont="1" applyBorder="1" applyAlignment="1">
      <alignment horizontal="left" vertical="center" wrapText="1"/>
    </xf>
    <xf numFmtId="0" fontId="64" fillId="0" borderId="2" xfId="546" applyFont="1" applyBorder="1" applyAlignment="1">
      <alignment horizontal="left" vertical="center" wrapText="1"/>
    </xf>
    <xf numFmtId="4" fontId="64" fillId="0" borderId="2" xfId="546" applyNumberFormat="1" applyFont="1" applyBorder="1" applyAlignment="1">
      <alignment horizontal="left" vertical="center" wrapText="1"/>
    </xf>
    <xf numFmtId="4" fontId="64" fillId="2" borderId="26" xfId="557" applyNumberFormat="1" applyFont="1" applyFill="1" applyBorder="1" applyAlignment="1">
      <alignment horizontal="left" vertical="center" wrapText="1"/>
    </xf>
    <xf numFmtId="4" fontId="64" fillId="0" borderId="26" xfId="562" applyNumberFormat="1" applyFont="1" applyBorder="1" applyAlignment="1">
      <alignment horizontal="left" vertical="center" wrapText="1"/>
    </xf>
    <xf numFmtId="0" fontId="64" fillId="0" borderId="2" xfId="562" applyFont="1" applyBorder="1" applyAlignment="1">
      <alignment horizontal="left" vertical="center" wrapText="1"/>
    </xf>
    <xf numFmtId="4" fontId="64" fillId="0" borderId="2" xfId="562" applyNumberFormat="1" applyFont="1" applyBorder="1" applyAlignment="1">
      <alignment horizontal="left" vertical="center" wrapText="1"/>
    </xf>
    <xf numFmtId="4" fontId="64" fillId="0" borderId="31" xfId="562" applyNumberFormat="1" applyFont="1" applyBorder="1" applyAlignment="1">
      <alignment horizontal="left" vertical="center" wrapText="1"/>
    </xf>
    <xf numFmtId="49" fontId="64" fillId="0" borderId="27" xfId="475" applyNumberFormat="1" applyFont="1" applyBorder="1" applyAlignment="1">
      <alignment horizontal="left" vertical="center" wrapText="1"/>
    </xf>
    <xf numFmtId="0" fontId="64" fillId="0" borderId="28" xfId="475" applyFont="1" applyBorder="1" applyAlignment="1">
      <alignment horizontal="left" vertical="center" wrapText="1"/>
    </xf>
    <xf numFmtId="0" fontId="64" fillId="0" borderId="28" xfId="546" applyFont="1" applyBorder="1" applyAlignment="1">
      <alignment horizontal="left" vertical="center" wrapText="1"/>
    </xf>
    <xf numFmtId="4" fontId="64" fillId="0" borderId="28" xfId="546" applyNumberFormat="1" applyFont="1" applyBorder="1" applyAlignment="1">
      <alignment horizontal="left" vertical="center" wrapText="1"/>
    </xf>
    <xf numFmtId="4" fontId="64" fillId="2" borderId="29" xfId="557" applyNumberFormat="1" applyFont="1" applyFill="1" applyBorder="1" applyAlignment="1">
      <alignment horizontal="left" vertical="center" wrapText="1"/>
    </xf>
    <xf numFmtId="4" fontId="65" fillId="0" borderId="34" xfId="562" applyNumberFormat="1" applyFont="1" applyBorder="1" applyAlignment="1">
      <alignment horizontal="left" vertical="center" wrapText="1"/>
    </xf>
    <xf numFmtId="0" fontId="64" fillId="0" borderId="5" xfId="562" applyFont="1" applyBorder="1" applyAlignment="1">
      <alignment horizontal="left" vertical="center" wrapText="1"/>
    </xf>
    <xf numFmtId="4" fontId="64" fillId="0" borderId="5" xfId="562" applyNumberFormat="1" applyFont="1" applyBorder="1" applyAlignment="1">
      <alignment horizontal="left" vertical="center" wrapText="1"/>
    </xf>
    <xf numFmtId="0" fontId="67" fillId="0" borderId="0" xfId="562" applyFont="1" applyAlignment="1"/>
    <xf numFmtId="4" fontId="66" fillId="0" borderId="26" xfId="561" applyNumberFormat="1" applyFont="1" applyBorder="1" applyAlignment="1">
      <alignment horizontal="left" vertical="center" wrapText="1"/>
    </xf>
    <xf numFmtId="168" fontId="64" fillId="0" borderId="5" xfId="562" applyNumberFormat="1" applyFont="1" applyBorder="1" applyAlignment="1">
      <alignment horizontal="left" vertical="center" wrapText="1"/>
    </xf>
    <xf numFmtId="168" fontId="64" fillId="0" borderId="2" xfId="562" applyNumberFormat="1" applyFont="1" applyBorder="1" applyAlignment="1">
      <alignment horizontal="left" vertical="center" wrapText="1"/>
    </xf>
    <xf numFmtId="168" fontId="64" fillId="2" borderId="2" xfId="557" applyNumberFormat="1" applyFont="1" applyFill="1" applyBorder="1" applyAlignment="1">
      <alignment horizontal="left" vertical="center" wrapText="1"/>
    </xf>
    <xf numFmtId="168" fontId="64" fillId="2" borderId="28" xfId="557" applyNumberFormat="1" applyFont="1" applyFill="1" applyBorder="1" applyAlignment="1">
      <alignment horizontal="left" vertical="center" wrapText="1"/>
    </xf>
    <xf numFmtId="4" fontId="58" fillId="0" borderId="0" xfId="546" applyNumberFormat="1" applyFont="1" applyBorder="1" applyAlignment="1">
      <alignment horizontal="center"/>
    </xf>
    <xf numFmtId="4" fontId="60" fillId="0" borderId="0" xfId="562" applyNumberFormat="1" applyFont="1" applyBorder="1" applyAlignment="1">
      <alignment horizontal="left" vertical="center" wrapText="1"/>
    </xf>
    <xf numFmtId="4" fontId="56" fillId="0" borderId="0" xfId="546" applyNumberFormat="1" applyFont="1"/>
    <xf numFmtId="0" fontId="65" fillId="35" borderId="16" xfId="546" applyFont="1" applyFill="1" applyBorder="1" applyAlignment="1">
      <alignment horizontal="center" vertical="center" wrapText="1"/>
    </xf>
    <xf numFmtId="0" fontId="65" fillId="35" borderId="37" xfId="546" applyFont="1" applyFill="1" applyBorder="1" applyAlignment="1">
      <alignment horizontal="center" vertical="center" wrapText="1"/>
    </xf>
    <xf numFmtId="4" fontId="65" fillId="35" borderId="38" xfId="546" applyNumberFormat="1" applyFont="1" applyFill="1" applyBorder="1" applyAlignment="1">
      <alignment horizontal="center" vertical="center" wrapText="1"/>
    </xf>
    <xf numFmtId="49" fontId="64" fillId="0" borderId="22" xfId="475" applyNumberFormat="1" applyFont="1" applyBorder="1" applyAlignment="1">
      <alignment horizontal="left" vertical="center" wrapText="1"/>
    </xf>
    <xf numFmtId="0" fontId="64" fillId="0" borderId="23" xfId="475" applyFont="1" applyBorder="1" applyAlignment="1">
      <alignment horizontal="left" vertical="center" wrapText="1"/>
    </xf>
    <xf numFmtId="0" fontId="64" fillId="0" borderId="23" xfId="546" applyFont="1" applyBorder="1" applyAlignment="1">
      <alignment horizontal="left" vertical="center" wrapText="1"/>
    </xf>
    <xf numFmtId="4" fontId="64" fillId="0" borderId="23" xfId="546" applyNumberFormat="1" applyFont="1" applyBorder="1" applyAlignment="1">
      <alignment horizontal="left" vertical="center" wrapText="1"/>
    </xf>
    <xf numFmtId="4" fontId="64" fillId="2" borderId="23" xfId="557" applyNumberFormat="1" applyFont="1" applyFill="1" applyBorder="1" applyAlignment="1">
      <alignment horizontal="left" vertical="center" wrapText="1"/>
    </xf>
    <xf numFmtId="4" fontId="64" fillId="2" borderId="24" xfId="557" applyNumberFormat="1" applyFont="1" applyFill="1" applyBorder="1" applyAlignment="1">
      <alignment horizontal="left" vertical="center" wrapText="1"/>
    </xf>
    <xf numFmtId="0" fontId="64" fillId="0" borderId="39" xfId="546" applyFont="1" applyBorder="1" applyAlignment="1">
      <alignment horizontal="left" vertical="center" wrapText="1"/>
    </xf>
    <xf numFmtId="4" fontId="64" fillId="0" borderId="39" xfId="546" applyNumberFormat="1" applyFont="1" applyBorder="1" applyAlignment="1">
      <alignment horizontal="left" vertical="center" wrapText="1"/>
    </xf>
    <xf numFmtId="49" fontId="64" fillId="0" borderId="41" xfId="475" applyNumberFormat="1" applyFont="1" applyBorder="1" applyAlignment="1">
      <alignment horizontal="left" vertical="center" wrapText="1"/>
    </xf>
    <xf numFmtId="0" fontId="64" fillId="0" borderId="3" xfId="475" applyFont="1" applyBorder="1" applyAlignment="1">
      <alignment horizontal="left" vertical="center" wrapText="1"/>
    </xf>
    <xf numFmtId="0" fontId="64" fillId="0" borderId="3" xfId="546" applyFont="1" applyBorder="1" applyAlignment="1">
      <alignment horizontal="left" vertical="center" wrapText="1"/>
    </xf>
    <xf numFmtId="4" fontId="64" fillId="0" borderId="3" xfId="546" applyNumberFormat="1" applyFont="1" applyBorder="1" applyAlignment="1">
      <alignment horizontal="left" vertical="center" wrapText="1"/>
    </xf>
    <xf numFmtId="168" fontId="64" fillId="2" borderId="3" xfId="557" applyNumberFormat="1" applyFont="1" applyFill="1" applyBorder="1" applyAlignment="1">
      <alignment horizontal="left" vertical="center" wrapText="1"/>
    </xf>
    <xf numFmtId="4" fontId="64" fillId="2" borderId="42" xfId="557" applyNumberFormat="1" applyFont="1" applyFill="1" applyBorder="1" applyAlignment="1">
      <alignment horizontal="left" vertical="center" wrapText="1"/>
    </xf>
    <xf numFmtId="4" fontId="64" fillId="2" borderId="39" xfId="557" applyNumberFormat="1" applyFont="1" applyFill="1" applyBorder="1" applyAlignment="1">
      <alignment horizontal="left" vertical="center" wrapText="1"/>
    </xf>
    <xf numFmtId="4" fontId="65" fillId="2" borderId="40" xfId="557" applyNumberFormat="1" applyFont="1" applyFill="1" applyBorder="1" applyAlignment="1">
      <alignment horizontal="left" vertical="center" wrapText="1"/>
    </xf>
    <xf numFmtId="4" fontId="64" fillId="2" borderId="28" xfId="557" applyNumberFormat="1" applyFont="1" applyFill="1" applyBorder="1" applyAlignment="1">
      <alignment horizontal="left" vertical="center" wrapText="1"/>
    </xf>
    <xf numFmtId="4" fontId="64" fillId="36" borderId="31" xfId="562" applyNumberFormat="1" applyFont="1" applyFill="1" applyBorder="1" applyAlignment="1">
      <alignment horizontal="left" vertical="center" wrapText="1"/>
    </xf>
    <xf numFmtId="4" fontId="64" fillId="36" borderId="26" xfId="562" applyNumberFormat="1" applyFont="1" applyFill="1" applyBorder="1" applyAlignment="1">
      <alignment horizontal="left" vertical="center" wrapText="1"/>
    </xf>
    <xf numFmtId="4" fontId="64" fillId="0" borderId="3" xfId="562" applyNumberFormat="1" applyFont="1" applyBorder="1" applyAlignment="1">
      <alignment horizontal="left" vertical="center" wrapText="1"/>
    </xf>
    <xf numFmtId="4" fontId="64" fillId="36" borderId="42" xfId="562" applyNumberFormat="1" applyFont="1" applyFill="1" applyBorder="1" applyAlignment="1">
      <alignment horizontal="left" vertical="center" wrapText="1"/>
    </xf>
    <xf numFmtId="4" fontId="63" fillId="36" borderId="47" xfId="562" applyNumberFormat="1" applyFont="1" applyFill="1" applyBorder="1" applyAlignment="1">
      <alignment horizontal="left" vertical="center" wrapText="1"/>
    </xf>
    <xf numFmtId="49" fontId="64" fillId="0" borderId="23" xfId="546" applyNumberFormat="1" applyFont="1" applyBorder="1" applyAlignment="1">
      <alignment horizontal="left" vertical="center" wrapText="1"/>
    </xf>
    <xf numFmtId="168" fontId="64" fillId="2" borderId="23" xfId="557" applyNumberFormat="1" applyFont="1" applyFill="1" applyBorder="1" applyAlignment="1">
      <alignment horizontal="left" vertical="center" wrapText="1"/>
    </xf>
    <xf numFmtId="49" fontId="64" fillId="0" borderId="28" xfId="546" applyNumberFormat="1" applyFont="1" applyBorder="1" applyAlignment="1">
      <alignment horizontal="left" vertical="center" wrapText="1"/>
    </xf>
    <xf numFmtId="4" fontId="64" fillId="0" borderId="42" xfId="561" applyNumberFormat="1" applyFont="1" applyBorder="1" applyAlignment="1">
      <alignment horizontal="left" vertical="center" wrapText="1"/>
    </xf>
    <xf numFmtId="4" fontId="68" fillId="2" borderId="47" xfId="561" applyNumberFormat="1" applyFont="1" applyFill="1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69" fillId="0" borderId="0" xfId="0" applyNumberFormat="1" applyFont="1" applyAlignment="1">
      <alignment horizontal="center" vertical="top" wrapText="1"/>
    </xf>
    <xf numFmtId="49" fontId="69" fillId="0" borderId="0" xfId="0" applyNumberFormat="1" applyFont="1" applyAlignment="1">
      <alignment horizontal="left" vertical="top" wrapText="1"/>
    </xf>
    <xf numFmtId="0" fontId="69" fillId="0" borderId="0" xfId="0" applyFont="1" applyAlignment="1">
      <alignment horizontal="left" vertical="top" wrapText="1"/>
    </xf>
    <xf numFmtId="0" fontId="69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top" wrapText="1"/>
    </xf>
    <xf numFmtId="4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1" fillId="34" borderId="6" xfId="1" applyFont="1" applyFill="1" applyBorder="1" applyAlignment="1">
      <alignment horizontal="right" wrapText="1"/>
    </xf>
    <xf numFmtId="0" fontId="61" fillId="34" borderId="7" xfId="1" applyFont="1" applyFill="1" applyBorder="1" applyAlignment="1">
      <alignment horizontal="right" wrapText="1"/>
    </xf>
    <xf numFmtId="0" fontId="61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69" fillId="0" borderId="0" xfId="0" applyNumberFormat="1" applyFont="1" applyAlignment="1">
      <alignment horizontal="center" vertical="top" wrapText="1"/>
    </xf>
    <xf numFmtId="0" fontId="70" fillId="0" borderId="0" xfId="0" applyNumberFormat="1" applyFont="1" applyAlignment="1">
      <alignment horizontal="center" vertical="top" wrapText="1"/>
    </xf>
    <xf numFmtId="0" fontId="64" fillId="0" borderId="30" xfId="562" applyFont="1" applyBorder="1" applyAlignment="1">
      <alignment horizontal="left" vertical="center" wrapText="1"/>
    </xf>
    <xf numFmtId="0" fontId="64" fillId="0" borderId="5" xfId="562" applyFont="1" applyBorder="1" applyAlignment="1">
      <alignment horizontal="left" vertical="center" wrapText="1"/>
    </xf>
    <xf numFmtId="0" fontId="64" fillId="0" borderId="25" xfId="562" applyFont="1" applyBorder="1" applyAlignment="1">
      <alignment horizontal="left" vertical="center" wrapText="1"/>
    </xf>
    <xf numFmtId="0" fontId="64" fillId="0" borderId="2" xfId="562" applyFont="1" applyBorder="1" applyAlignment="1">
      <alignment horizontal="left" vertical="center" wrapText="1"/>
    </xf>
    <xf numFmtId="0" fontId="57" fillId="0" borderId="0" xfId="546" applyFont="1" applyBorder="1" applyAlignment="1">
      <alignment horizontal="center" vertical="center" wrapText="1"/>
    </xf>
    <xf numFmtId="0" fontId="59" fillId="0" borderId="0" xfId="562" applyFont="1" applyBorder="1" applyAlignment="1">
      <alignment horizontal="left"/>
    </xf>
    <xf numFmtId="49" fontId="65" fillId="0" borderId="22" xfId="475" applyNumberFormat="1" applyFont="1" applyBorder="1" applyAlignment="1">
      <alignment horizontal="left" vertical="center" wrapText="1"/>
    </xf>
    <xf numFmtId="49" fontId="65" fillId="0" borderId="23" xfId="475" applyNumberFormat="1" applyFont="1" applyBorder="1" applyAlignment="1">
      <alignment horizontal="left" vertical="center" wrapText="1"/>
    </xf>
    <xf numFmtId="49" fontId="65" fillId="0" borderId="24" xfId="475" applyNumberFormat="1" applyFont="1" applyBorder="1" applyAlignment="1">
      <alignment horizontal="left" vertical="center" wrapText="1"/>
    </xf>
    <xf numFmtId="0" fontId="65" fillId="0" borderId="33" xfId="562" applyFont="1" applyBorder="1" applyAlignment="1">
      <alignment horizontal="left" vertical="center" wrapText="1"/>
    </xf>
    <xf numFmtId="0" fontId="65" fillId="0" borderId="4" xfId="562" applyFont="1" applyBorder="1" applyAlignment="1">
      <alignment horizontal="left" vertical="center" wrapText="1"/>
    </xf>
    <xf numFmtId="49" fontId="65" fillId="0" borderId="43" xfId="475" applyNumberFormat="1" applyFont="1" applyBorder="1" applyAlignment="1">
      <alignment horizontal="left" vertical="center" wrapText="1"/>
    </xf>
    <xf numFmtId="49" fontId="65" fillId="0" borderId="44" xfId="475" applyNumberFormat="1" applyFont="1" applyBorder="1" applyAlignment="1">
      <alignment horizontal="left" vertical="center" wrapText="1"/>
    </xf>
    <xf numFmtId="0" fontId="59" fillId="2" borderId="0" xfId="562" applyFont="1" applyFill="1" applyBorder="1" applyAlignment="1">
      <alignment horizontal="center" wrapText="1"/>
    </xf>
    <xf numFmtId="0" fontId="65" fillId="0" borderId="35" xfId="562" applyFont="1" applyBorder="1" applyAlignment="1">
      <alignment horizontal="center" vertical="center" wrapText="1"/>
    </xf>
    <xf numFmtId="0" fontId="65" fillId="0" borderId="36" xfId="562" applyFont="1" applyBorder="1" applyAlignment="1">
      <alignment horizontal="center" vertical="center" wrapText="1"/>
    </xf>
    <xf numFmtId="0" fontId="65" fillId="0" borderId="32" xfId="562" applyFont="1" applyBorder="1" applyAlignment="1">
      <alignment horizontal="center" vertical="center" wrapText="1"/>
    </xf>
    <xf numFmtId="0" fontId="66" fillId="0" borderId="35" xfId="561" applyFont="1" applyBorder="1" applyAlignment="1">
      <alignment horizontal="center" vertical="center" wrapText="1"/>
    </xf>
    <xf numFmtId="0" fontId="66" fillId="0" borderId="36" xfId="561" applyFont="1" applyBorder="1" applyAlignment="1">
      <alignment horizontal="center" vertical="center" wrapText="1"/>
    </xf>
    <xf numFmtId="0" fontId="66" fillId="0" borderId="32" xfId="561" applyFont="1" applyBorder="1" applyAlignment="1">
      <alignment horizontal="center" vertical="center" wrapText="1"/>
    </xf>
    <xf numFmtId="0" fontId="68" fillId="2" borderId="45" xfId="561" applyFont="1" applyFill="1" applyBorder="1" applyAlignment="1">
      <alignment horizontal="left" vertical="center" wrapText="1"/>
    </xf>
    <xf numFmtId="0" fontId="68" fillId="2" borderId="46" xfId="561" applyFont="1" applyFill="1" applyBorder="1" applyAlignment="1">
      <alignment horizontal="left" vertical="center" wrapText="1"/>
    </xf>
    <xf numFmtId="0" fontId="64" fillId="0" borderId="41" xfId="562" applyFont="1" applyBorder="1" applyAlignment="1">
      <alignment horizontal="left" vertical="center" wrapText="1"/>
    </xf>
    <xf numFmtId="0" fontId="64" fillId="0" borderId="3" xfId="562" applyFont="1" applyBorder="1" applyAlignment="1">
      <alignment horizontal="left" vertical="center" wrapText="1"/>
    </xf>
    <xf numFmtId="0" fontId="63" fillId="0" borderId="45" xfId="562" applyFont="1" applyBorder="1" applyAlignment="1">
      <alignment horizontal="left" vertical="center" wrapText="1"/>
    </xf>
    <xf numFmtId="0" fontId="63" fillId="0" borderId="46" xfId="562" applyFont="1" applyBorder="1" applyAlignment="1">
      <alignment horizontal="left" vertical="center" wrapText="1"/>
    </xf>
    <xf numFmtId="0" fontId="66" fillId="0" borderId="43" xfId="561" applyFont="1" applyBorder="1" applyAlignment="1">
      <alignment horizontal="center" vertical="center" wrapText="1"/>
    </xf>
    <xf numFmtId="0" fontId="66" fillId="0" borderId="48" xfId="561" applyFont="1" applyBorder="1" applyAlignment="1">
      <alignment horizontal="center" vertical="center" wrapText="1"/>
    </xf>
    <xf numFmtId="0" fontId="66" fillId="0" borderId="49" xfId="561" applyFont="1" applyBorder="1" applyAlignment="1">
      <alignment horizontal="center" vertical="center" wrapText="1"/>
    </xf>
    <xf numFmtId="0" fontId="66" fillId="0" borderId="25" xfId="561" applyFont="1" applyBorder="1" applyAlignment="1">
      <alignment horizontal="left" vertical="center" wrapText="1"/>
    </xf>
    <xf numFmtId="0" fontId="66" fillId="0" borderId="2" xfId="561" applyFont="1" applyBorder="1" applyAlignment="1">
      <alignment horizontal="left" vertical="center" wrapText="1"/>
    </xf>
    <xf numFmtId="0" fontId="64" fillId="0" borderId="41" xfId="561" applyFont="1" applyBorder="1" applyAlignment="1">
      <alignment horizontal="left" vertical="center" wrapText="1"/>
    </xf>
    <xf numFmtId="0" fontId="64" fillId="0" borderId="3" xfId="561" applyFont="1" applyBorder="1" applyAlignment="1">
      <alignment horizontal="left" vertical="center" wrapText="1"/>
    </xf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40srv012\&#1054;&#1073;&#1084;&#1077;&#1085;\&#1044;&#1086;&#1082;&#1091;&#1084;&#1077;&#1085;&#1090;&#1099;%20-%20gavrush\___&#1057;&#1052;&#1045;&#1058;&#1053;&#1040;&#1071;%20&#1044;&#1054;&#1050;&#1059;&#1052;&#1045;&#1053;&#1058;&#1040;&#1062;&#1048;&#1071;\&#1048;&#1055;&#1056;\&#1048;&#1055;&#1056;%202018-2022\&#1048;&#1055;&#1056;%202018-2022%20&#1080;&#1079;&#1084;.%2015.12.2016\87_&#1055;&#1057;%2035_6%20&#1044;&#1077;&#1087;&#1086;\H-25-&#1055;&#1069;&#1057;-87%20&#1055;&#1057;%2035_6%20&#1044;&#1077;&#1087;&#1086;\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5" t="s">
        <v>65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135" t="s">
        <v>59</v>
      </c>
      <c r="B3" s="135"/>
      <c r="C3" s="135"/>
      <c r="D3" s="135"/>
      <c r="E3" s="135"/>
      <c r="F3" s="135"/>
      <c r="G3" s="135"/>
      <c r="H3" s="135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66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38" t="s">
        <v>1</v>
      </c>
      <c r="B9" s="139" t="s">
        <v>2</v>
      </c>
      <c r="C9" s="138" t="s">
        <v>3</v>
      </c>
      <c r="D9" s="140" t="s">
        <v>79</v>
      </c>
      <c r="E9" s="140"/>
      <c r="F9" s="140"/>
      <c r="G9" s="140"/>
      <c r="H9" s="138" t="s">
        <v>80</v>
      </c>
    </row>
    <row r="10" spans="1:8" ht="12.75" customHeight="1" x14ac:dyDescent="0.2">
      <c r="A10" s="138"/>
      <c r="B10" s="139"/>
      <c r="C10" s="138"/>
      <c r="D10" s="138" t="s">
        <v>4</v>
      </c>
      <c r="E10" s="141" t="s">
        <v>5</v>
      </c>
      <c r="F10" s="138" t="s">
        <v>6</v>
      </c>
      <c r="G10" s="138" t="s">
        <v>7</v>
      </c>
      <c r="H10" s="138"/>
    </row>
    <row r="11" spans="1:8" x14ac:dyDescent="0.2">
      <c r="A11" s="138"/>
      <c r="B11" s="139"/>
      <c r="C11" s="138"/>
      <c r="D11" s="138"/>
      <c r="E11" s="142"/>
      <c r="F11" s="138"/>
      <c r="G11" s="138"/>
      <c r="H11" s="138"/>
    </row>
    <row r="12" spans="1:8" x14ac:dyDescent="0.2">
      <c r="A12" s="138"/>
      <c r="B12" s="139"/>
      <c r="C12" s="138"/>
      <c r="D12" s="138"/>
      <c r="E12" s="143"/>
      <c r="F12" s="138"/>
      <c r="G12" s="138"/>
      <c r="H12" s="138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36" t="s">
        <v>8</v>
      </c>
      <c r="B14" s="137"/>
      <c r="C14" s="137"/>
      <c r="D14" s="137"/>
      <c r="E14" s="137"/>
      <c r="F14" s="137"/>
      <c r="G14" s="137"/>
      <c r="H14" s="137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 t="shared" ref="F16" si="0">F15</f>
        <v>0</v>
      </c>
      <c r="G16" s="16"/>
      <c r="H16" s="16" t="e">
        <f>SUM(D16:G16)</f>
        <v>#REF!</v>
      </c>
    </row>
    <row r="17" spans="1:8" x14ac:dyDescent="0.2">
      <c r="A17" s="136" t="s">
        <v>12</v>
      </c>
      <c r="B17" s="137"/>
      <c r="C17" s="137"/>
      <c r="D17" s="137"/>
      <c r="E17" s="137"/>
      <c r="F17" s="137"/>
      <c r="G17" s="137"/>
      <c r="H17" s="137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36" t="s">
        <v>14</v>
      </c>
      <c r="B19" s="137"/>
      <c r="C19" s="137"/>
      <c r="D19" s="137"/>
      <c r="E19" s="137"/>
      <c r="F19" s="137"/>
      <c r="G19" s="137"/>
      <c r="H19" s="137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36" t="s">
        <v>16</v>
      </c>
      <c r="B21" s="137"/>
      <c r="C21" s="137"/>
      <c r="D21" s="137"/>
      <c r="E21" s="137"/>
      <c r="F21" s="137"/>
      <c r="G21" s="137"/>
      <c r="H21" s="137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36" t="s">
        <v>18</v>
      </c>
      <c r="B23" s="137"/>
      <c r="C23" s="137"/>
      <c r="D23" s="137"/>
      <c r="E23" s="137"/>
      <c r="F23" s="137"/>
      <c r="G23" s="137"/>
      <c r="H23" s="137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36" t="s">
        <v>21</v>
      </c>
      <c r="B26" s="137"/>
      <c r="C26" s="137"/>
      <c r="D26" s="137"/>
      <c r="E26" s="137"/>
      <c r="F26" s="137"/>
      <c r="G26" s="137"/>
      <c r="H26" s="137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36" t="s">
        <v>24</v>
      </c>
      <c r="B29" s="137"/>
      <c r="C29" s="137"/>
      <c r="D29" s="137"/>
      <c r="E29" s="137"/>
      <c r="F29" s="137"/>
      <c r="G29" s="137"/>
      <c r="H29" s="137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 t="shared" ref="H30" si="1"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 t="shared" ref="G33" si="2">SUM(G30:G32)</f>
        <v>0</v>
      </c>
      <c r="H33" s="16" t="e">
        <f t="shared" ref="H33:H34" si="3"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 t="shared" si="3"/>
        <v>#REF!</v>
      </c>
    </row>
    <row r="35" spans="1:8" x14ac:dyDescent="0.2">
      <c r="A35" s="136" t="s">
        <v>32</v>
      </c>
      <c r="B35" s="137"/>
      <c r="C35" s="137"/>
      <c r="D35" s="137"/>
      <c r="E35" s="137"/>
      <c r="F35" s="137"/>
      <c r="G35" s="137"/>
      <c r="H35" s="137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36" t="s">
        <v>35</v>
      </c>
      <c r="B38" s="137"/>
      <c r="C38" s="137"/>
      <c r="D38" s="137"/>
      <c r="E38" s="137"/>
      <c r="F38" s="137"/>
      <c r="G38" s="137"/>
      <c r="H38" s="137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36" t="s">
        <v>38</v>
      </c>
      <c r="B42" s="137"/>
      <c r="C42" s="137"/>
      <c r="D42" s="137"/>
      <c r="E42" s="137"/>
      <c r="F42" s="137"/>
      <c r="G42" s="137"/>
      <c r="H42" s="137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36" t="s">
        <v>42</v>
      </c>
      <c r="B45" s="137"/>
      <c r="C45" s="137"/>
      <c r="D45" s="137"/>
      <c r="E45" s="137"/>
      <c r="F45" s="137"/>
      <c r="G45" s="137"/>
      <c r="H45" s="137"/>
    </row>
    <row r="46" spans="1:8" x14ac:dyDescent="0.2">
      <c r="A46" s="12">
        <v>9</v>
      </c>
      <c r="B46" s="19"/>
      <c r="C46" s="14" t="s">
        <v>78</v>
      </c>
      <c r="D46" s="16" t="e">
        <f>ROUND(((D41+D44)*0.2),5)</f>
        <v>#REF!</v>
      </c>
      <c r="E46" s="16" t="e">
        <f t="shared" ref="E46:G46" si="4">ROUND(((E41+E44)*0.2),5)</f>
        <v>#REF!</v>
      </c>
      <c r="F46" s="16">
        <f t="shared" si="4"/>
        <v>0</v>
      </c>
      <c r="G46" s="16" t="e">
        <f t="shared" si="4"/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 t="shared" ref="E47:G47" si="5">E46</f>
        <v>#REF!</v>
      </c>
      <c r="F47" s="16">
        <f t="shared" si="5"/>
        <v>0</v>
      </c>
      <c r="G47" s="16" t="e">
        <f t="shared" si="5"/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81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53">
        <v>10</v>
      </c>
      <c r="B49" s="156" t="s">
        <v>77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 t="shared" ref="H49:H50" si="6">SUM(D49:G49)</f>
        <v>#REF!</v>
      </c>
      <c r="Q49" s="128"/>
      <c r="R49" s="128"/>
    </row>
    <row r="50" spans="1:18" s="30" customFormat="1" x14ac:dyDescent="0.2">
      <c r="A50" s="154"/>
      <c r="B50" s="157"/>
      <c r="C50" s="31" t="s">
        <v>46</v>
      </c>
      <c r="D50" s="29"/>
      <c r="E50" s="29" t="e">
        <f>E30*1.2*14.98</f>
        <v>#REF!</v>
      </c>
      <c r="F50" s="29"/>
      <c r="G50" s="32"/>
      <c r="H50" s="29" t="e">
        <f t="shared" si="6"/>
        <v>#REF!</v>
      </c>
      <c r="Q50" s="128"/>
      <c r="R50" s="128"/>
    </row>
    <row r="51" spans="1:18" s="30" customFormat="1" x14ac:dyDescent="0.2">
      <c r="A51" s="154"/>
      <c r="B51" s="157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28"/>
      <c r="R51" s="128"/>
    </row>
    <row r="52" spans="1:18" s="30" customFormat="1" x14ac:dyDescent="0.2">
      <c r="A52" s="154"/>
      <c r="B52" s="157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28"/>
      <c r="R52" s="128"/>
    </row>
    <row r="53" spans="1:18" s="30" customFormat="1" x14ac:dyDescent="0.2">
      <c r="A53" s="155"/>
      <c r="B53" s="158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28"/>
      <c r="R53" s="128"/>
    </row>
    <row r="54" spans="1:18" s="30" customFormat="1" x14ac:dyDescent="0.2">
      <c r="A54" s="34" t="s">
        <v>49</v>
      </c>
      <c r="B54" s="28"/>
      <c r="C54" s="28" t="s">
        <v>73</v>
      </c>
      <c r="D54" s="29" t="e">
        <f>SUM(D49:D53)</f>
        <v>#REF!</v>
      </c>
      <c r="E54" s="29" t="e">
        <f t="shared" ref="E54:G54" si="7">SUM(E49:E53)</f>
        <v>#REF!</v>
      </c>
      <c r="F54" s="29">
        <f t="shared" si="7"/>
        <v>0</v>
      </c>
      <c r="G54" s="29" t="e">
        <f t="shared" si="7"/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47" t="s">
        <v>74</v>
      </c>
      <c r="B55" s="148"/>
      <c r="C55" s="149"/>
      <c r="D55" s="35" t="e">
        <f>D54</f>
        <v>#REF!</v>
      </c>
      <c r="E55" s="35" t="e">
        <f t="shared" ref="E55:G55" si="8">E54</f>
        <v>#REF!</v>
      </c>
      <c r="F55" s="35">
        <f t="shared" si="8"/>
        <v>0</v>
      </c>
      <c r="G55" s="35" t="e">
        <f t="shared" si="8"/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50" t="s">
        <v>75</v>
      </c>
      <c r="B56" s="151"/>
      <c r="C56" s="152"/>
      <c r="D56" s="37"/>
      <c r="E56" s="37"/>
      <c r="F56" s="37"/>
      <c r="G56" s="37"/>
      <c r="H56" s="38"/>
    </row>
    <row r="57" spans="1:18" x14ac:dyDescent="0.2">
      <c r="A57" s="150" t="s">
        <v>76</v>
      </c>
      <c r="B57" s="151"/>
      <c r="C57" s="152"/>
      <c r="D57" s="38" t="e">
        <f>D55</f>
        <v>#REF!</v>
      </c>
      <c r="E57" s="38" t="e">
        <f t="shared" ref="E57:G57" si="9">E55</f>
        <v>#REF!</v>
      </c>
      <c r="F57" s="38">
        <f t="shared" si="9"/>
        <v>0</v>
      </c>
      <c r="G57" s="38" t="e">
        <f t="shared" si="9"/>
        <v>#REF!</v>
      </c>
      <c r="H57" s="35" t="e">
        <f>SUM(D57:G57)</f>
        <v>#REF!</v>
      </c>
      <c r="I57" s="58"/>
      <c r="J57" s="36"/>
      <c r="K57" s="36"/>
      <c r="L57" s="36"/>
    </row>
    <row r="58" spans="1:18" s="54" customFormat="1" ht="12.75" customHeight="1" x14ac:dyDescent="0.2">
      <c r="A58" s="129" t="s">
        <v>60</v>
      </c>
      <c r="B58" s="130"/>
      <c r="C58" s="130"/>
      <c r="D58" s="130"/>
      <c r="E58" s="130"/>
      <c r="F58" s="130"/>
      <c r="G58" s="130"/>
      <c r="H58" s="131"/>
    </row>
    <row r="59" spans="1:18" x14ac:dyDescent="0.2">
      <c r="A59" s="56" t="s">
        <v>67</v>
      </c>
      <c r="B59" s="56">
        <v>2019</v>
      </c>
      <c r="C59" s="39" t="s">
        <v>68</v>
      </c>
      <c r="D59" s="53">
        <v>0</v>
      </c>
      <c r="E59" s="53">
        <v>0</v>
      </c>
      <c r="F59" s="53">
        <v>0</v>
      </c>
      <c r="G59" s="53">
        <v>0</v>
      </c>
      <c r="H59" s="52">
        <f t="shared" ref="H59:H64" si="1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6" t="s">
        <v>50</v>
      </c>
      <c r="B60" s="56">
        <v>2020</v>
      </c>
      <c r="C60" s="39" t="s">
        <v>69</v>
      </c>
      <c r="D60" s="59" t="e">
        <f>D57*$C$59*$C$60</f>
        <v>#REF!</v>
      </c>
      <c r="E60" s="59" t="e">
        <f t="shared" ref="E60:G60" si="11">E57*$C$59*$C$60</f>
        <v>#REF!</v>
      </c>
      <c r="F60" s="59">
        <f t="shared" si="11"/>
        <v>0</v>
      </c>
      <c r="G60" s="59" t="e">
        <f t="shared" si="11"/>
        <v>#REF!</v>
      </c>
      <c r="H60" s="60" t="e">
        <f t="shared" si="10"/>
        <v>#REF!</v>
      </c>
      <c r="I60" s="36"/>
      <c r="J60" s="57"/>
      <c r="K60" s="36"/>
      <c r="L60" s="36"/>
      <c r="N60" s="36"/>
    </row>
    <row r="61" spans="1:18" x14ac:dyDescent="0.2">
      <c r="A61" s="56" t="s">
        <v>61</v>
      </c>
      <c r="B61" s="56">
        <v>2021</v>
      </c>
      <c r="C61" s="39" t="s">
        <v>70</v>
      </c>
      <c r="D61" s="53">
        <v>0</v>
      </c>
      <c r="E61" s="53">
        <v>0</v>
      </c>
      <c r="F61" s="53">
        <v>0</v>
      </c>
      <c r="G61" s="53">
        <v>0</v>
      </c>
      <c r="H61" s="52">
        <f t="shared" si="10"/>
        <v>0</v>
      </c>
      <c r="I61" s="36"/>
      <c r="J61" s="36"/>
      <c r="K61" s="36"/>
      <c r="L61" s="36"/>
      <c r="M61" s="36"/>
      <c r="N61" s="36"/>
    </row>
    <row r="62" spans="1:18" x14ac:dyDescent="0.2">
      <c r="A62" s="56" t="s">
        <v>62</v>
      </c>
      <c r="B62" s="56">
        <v>2022</v>
      </c>
      <c r="C62" s="39" t="s">
        <v>71</v>
      </c>
      <c r="D62" s="53">
        <v>0</v>
      </c>
      <c r="E62" s="53">
        <v>0</v>
      </c>
      <c r="F62" s="53">
        <v>0</v>
      </c>
      <c r="G62" s="53">
        <v>0</v>
      </c>
      <c r="H62" s="52">
        <f>D62+E62+F62+G62</f>
        <v>0</v>
      </c>
      <c r="I62" s="36"/>
      <c r="N62" s="40"/>
    </row>
    <row r="63" spans="1:18" x14ac:dyDescent="0.2">
      <c r="A63" s="56" t="s">
        <v>63</v>
      </c>
      <c r="B63" s="56">
        <v>2023</v>
      </c>
      <c r="C63" s="39" t="s">
        <v>69</v>
      </c>
      <c r="D63" s="53">
        <v>0</v>
      </c>
      <c r="E63" s="53">
        <v>0</v>
      </c>
      <c r="F63" s="53">
        <v>0</v>
      </c>
      <c r="G63" s="53">
        <v>0</v>
      </c>
      <c r="H63" s="52">
        <f>D63+E63+F63+G63</f>
        <v>0</v>
      </c>
      <c r="I63" s="36"/>
      <c r="N63" s="40"/>
    </row>
    <row r="64" spans="1:18" x14ac:dyDescent="0.2">
      <c r="A64" s="56" t="s">
        <v>72</v>
      </c>
      <c r="B64" s="56">
        <v>2024</v>
      </c>
      <c r="C64" s="39" t="s">
        <v>69</v>
      </c>
      <c r="D64" s="53">
        <v>0</v>
      </c>
      <c r="E64" s="53">
        <v>0</v>
      </c>
      <c r="F64" s="53">
        <v>0</v>
      </c>
      <c r="G64" s="53">
        <v>0</v>
      </c>
      <c r="H64" s="52">
        <f t="shared" si="10"/>
        <v>0</v>
      </c>
      <c r="I64" s="36"/>
      <c r="J64" s="36"/>
      <c r="K64" s="36"/>
      <c r="L64" s="36"/>
      <c r="N64" s="40"/>
    </row>
    <row r="65" spans="1:14" x14ac:dyDescent="0.2">
      <c r="A65" s="132" t="s">
        <v>51</v>
      </c>
      <c r="B65" s="133"/>
      <c r="C65" s="134"/>
      <c r="D65" s="61" t="e">
        <f>SUM(D59:D64)+D56</f>
        <v>#REF!</v>
      </c>
      <c r="E65" s="61" t="e">
        <f t="shared" ref="E65:G65" si="12">SUM(E59:E64)+E56</f>
        <v>#REF!</v>
      </c>
      <c r="F65" s="61">
        <f t="shared" si="12"/>
        <v>0</v>
      </c>
      <c r="G65" s="61" t="e">
        <f t="shared" si="12"/>
        <v>#REF!</v>
      </c>
      <c r="H65" s="61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44" t="s">
        <v>64</v>
      </c>
      <c r="B66" s="145"/>
      <c r="C66" s="146"/>
      <c r="D66" s="51" t="e">
        <f>ROUND(D65/1.2/1000,3)</f>
        <v>#REF!</v>
      </c>
      <c r="E66" s="51" t="e">
        <f t="shared" ref="E66:G66" si="13">ROUND(E65/1.2/1000,3)</f>
        <v>#REF!</v>
      </c>
      <c r="F66" s="51">
        <f t="shared" si="13"/>
        <v>0</v>
      </c>
      <c r="G66" s="51" t="e">
        <f t="shared" si="13"/>
        <v>#REF!</v>
      </c>
      <c r="H66" s="51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  <mergeCell ref="A19:H19"/>
    <mergeCell ref="A21:H21"/>
    <mergeCell ref="A23:H23"/>
    <mergeCell ref="A29:H29"/>
    <mergeCell ref="A35:H35"/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0"/>
  <sheetViews>
    <sheetView tabSelected="1" zoomScaleNormal="100" workbookViewId="0">
      <selection activeCell="K7" sqref="K7"/>
    </sheetView>
  </sheetViews>
  <sheetFormatPr defaultRowHeight="12.75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11.85546875" style="89" customWidth="1"/>
    <col min="7" max="7" width="9.5703125" style="41" bestFit="1" customWidth="1"/>
    <col min="8" max="16384" width="9.140625" style="41"/>
  </cols>
  <sheetData>
    <row r="1" spans="1:6" ht="42" customHeight="1" x14ac:dyDescent="0.2">
      <c r="A1" s="165" t="s">
        <v>93</v>
      </c>
      <c r="B1" s="165"/>
      <c r="C1" s="165"/>
      <c r="D1" s="165"/>
      <c r="E1" s="165"/>
      <c r="F1" s="165"/>
    </row>
    <row r="2" spans="1:6" s="42" customFormat="1" ht="11.25" x14ac:dyDescent="0.2">
      <c r="A2" s="63"/>
      <c r="B2" s="63"/>
      <c r="C2" s="63"/>
      <c r="D2" s="63"/>
      <c r="E2" s="63"/>
      <c r="F2" s="87"/>
    </row>
    <row r="3" spans="1:6" s="43" customFormat="1" ht="11.25" customHeight="1" x14ac:dyDescent="0.25">
      <c r="A3" s="166"/>
      <c r="B3" s="166"/>
      <c r="C3" s="166"/>
      <c r="D3" s="166"/>
      <c r="E3" s="166"/>
      <c r="F3" s="166"/>
    </row>
    <row r="4" spans="1:6" s="44" customFormat="1" ht="22.5" customHeight="1" x14ac:dyDescent="0.25">
      <c r="A4" s="174" t="s">
        <v>117</v>
      </c>
      <c r="B4" s="174"/>
      <c r="C4" s="174"/>
      <c r="D4" s="174"/>
      <c r="E4" s="174"/>
      <c r="F4" s="174"/>
    </row>
    <row r="5" spans="1:6" s="46" customFormat="1" ht="13.5" customHeight="1" thickBot="1" x14ac:dyDescent="0.25">
      <c r="A5" s="45"/>
      <c r="B5" s="45"/>
      <c r="C5" s="45"/>
      <c r="D5" s="45"/>
      <c r="E5" s="45"/>
      <c r="F5" s="88"/>
    </row>
    <row r="6" spans="1:6" ht="45.75" customHeight="1" thickBot="1" x14ac:dyDescent="0.25">
      <c r="A6" s="90" t="s">
        <v>53</v>
      </c>
      <c r="B6" s="91" t="s">
        <v>54</v>
      </c>
      <c r="C6" s="91" t="s">
        <v>55</v>
      </c>
      <c r="D6" s="91" t="s">
        <v>84</v>
      </c>
      <c r="E6" s="91" t="s">
        <v>56</v>
      </c>
      <c r="F6" s="92" t="s">
        <v>85</v>
      </c>
    </row>
    <row r="7" spans="1:6" s="62" customFormat="1" ht="30.75" customHeight="1" x14ac:dyDescent="0.25">
      <c r="A7" s="93">
        <v>1</v>
      </c>
      <c r="B7" s="94" t="s">
        <v>109</v>
      </c>
      <c r="C7" s="95" t="s">
        <v>95</v>
      </c>
      <c r="D7" s="96">
        <v>336.1</v>
      </c>
      <c r="E7" s="97">
        <v>0.1</v>
      </c>
      <c r="F7" s="98">
        <f>D7*E7</f>
        <v>33.610000000000007</v>
      </c>
    </row>
    <row r="8" spans="1:6" s="62" customFormat="1" ht="30.75" customHeight="1" thickBot="1" x14ac:dyDescent="0.3">
      <c r="A8" s="73"/>
      <c r="B8" s="74" t="s">
        <v>108</v>
      </c>
      <c r="C8" s="75" t="s">
        <v>107</v>
      </c>
      <c r="D8" s="76">
        <f>D7*0.1</f>
        <v>33.610000000000007</v>
      </c>
      <c r="E8" s="109">
        <v>0.1</v>
      </c>
      <c r="F8" s="77">
        <f>D8*E8</f>
        <v>3.3610000000000007</v>
      </c>
    </row>
    <row r="9" spans="1:6" s="47" customFormat="1" ht="13.5" customHeight="1" thickBot="1" x14ac:dyDescent="0.25">
      <c r="A9" s="172" t="s">
        <v>104</v>
      </c>
      <c r="B9" s="173"/>
      <c r="C9" s="99"/>
      <c r="D9" s="100"/>
      <c r="E9" s="107"/>
      <c r="F9" s="108">
        <f>SUM(F7:F8)</f>
        <v>36.971000000000004</v>
      </c>
    </row>
    <row r="10" spans="1:6" s="62" customFormat="1" x14ac:dyDescent="0.25">
      <c r="A10" s="167" t="s">
        <v>86</v>
      </c>
      <c r="B10" s="168"/>
      <c r="C10" s="168"/>
      <c r="D10" s="168"/>
      <c r="E10" s="168"/>
      <c r="F10" s="169"/>
    </row>
    <row r="11" spans="1:6" s="62" customFormat="1" ht="25.5" x14ac:dyDescent="0.25">
      <c r="A11" s="65"/>
      <c r="B11" s="64" t="s">
        <v>83</v>
      </c>
      <c r="C11" s="66" t="s">
        <v>82</v>
      </c>
      <c r="D11" s="67">
        <f>F9</f>
        <v>36.971000000000004</v>
      </c>
      <c r="E11" s="85">
        <v>0.09</v>
      </c>
      <c r="F11" s="68">
        <f>D11*E11</f>
        <v>3.3273900000000003</v>
      </c>
    </row>
    <row r="12" spans="1:6" s="62" customFormat="1" x14ac:dyDescent="0.25">
      <c r="A12" s="65"/>
      <c r="B12" s="64" t="s">
        <v>96</v>
      </c>
      <c r="C12" s="66" t="s">
        <v>97</v>
      </c>
      <c r="D12" s="67">
        <f>F9</f>
        <v>36.971000000000004</v>
      </c>
      <c r="E12" s="85">
        <v>1.4999999999999999E-2</v>
      </c>
      <c r="F12" s="68">
        <f t="shared" ref="F12:F19" si="0">D12*E12</f>
        <v>0.55456500000000009</v>
      </c>
    </row>
    <row r="13" spans="1:6" s="62" customFormat="1" ht="25.5" x14ac:dyDescent="0.25">
      <c r="A13" s="65"/>
      <c r="B13" s="64" t="s">
        <v>98</v>
      </c>
      <c r="C13" s="66" t="s">
        <v>97</v>
      </c>
      <c r="D13" s="67">
        <f>F9</f>
        <v>36.971000000000004</v>
      </c>
      <c r="E13" s="85">
        <v>1.4999999999999999E-2</v>
      </c>
      <c r="F13" s="68">
        <f>D13*E13</f>
        <v>0.55456500000000009</v>
      </c>
    </row>
    <row r="14" spans="1:6" s="62" customFormat="1" x14ac:dyDescent="0.25">
      <c r="A14" s="65"/>
      <c r="B14" s="64" t="s">
        <v>99</v>
      </c>
      <c r="C14" s="66" t="s">
        <v>97</v>
      </c>
      <c r="D14" s="67">
        <f>F9</f>
        <v>36.971000000000004</v>
      </c>
      <c r="E14" s="85">
        <v>6.8949999999999997E-2</v>
      </c>
      <c r="F14" s="68">
        <f t="shared" si="0"/>
        <v>2.54915045</v>
      </c>
    </row>
    <row r="15" spans="1:6" s="62" customFormat="1" x14ac:dyDescent="0.25">
      <c r="A15" s="65"/>
      <c r="B15" s="64" t="s">
        <v>57</v>
      </c>
      <c r="C15" s="66" t="s">
        <v>97</v>
      </c>
      <c r="D15" s="67">
        <f>F9</f>
        <v>36.971000000000004</v>
      </c>
      <c r="E15" s="85">
        <v>2.5999999999999999E-2</v>
      </c>
      <c r="F15" s="68">
        <f t="shared" si="0"/>
        <v>0.96124600000000004</v>
      </c>
    </row>
    <row r="16" spans="1:6" s="62" customFormat="1" x14ac:dyDescent="0.25">
      <c r="A16" s="65"/>
      <c r="B16" s="64" t="s">
        <v>100</v>
      </c>
      <c r="C16" s="66" t="s">
        <v>97</v>
      </c>
      <c r="D16" s="67">
        <f>F9</f>
        <v>36.971000000000004</v>
      </c>
      <c r="E16" s="85">
        <v>0.03</v>
      </c>
      <c r="F16" s="68">
        <f t="shared" si="0"/>
        <v>1.1091300000000002</v>
      </c>
    </row>
    <row r="17" spans="1:6" s="62" customFormat="1" x14ac:dyDescent="0.25">
      <c r="A17" s="101"/>
      <c r="B17" s="102" t="s">
        <v>58</v>
      </c>
      <c r="C17" s="103" t="s">
        <v>97</v>
      </c>
      <c r="D17" s="104">
        <f>F9</f>
        <v>36.971000000000004</v>
      </c>
      <c r="E17" s="105">
        <v>0.03</v>
      </c>
      <c r="F17" s="106">
        <f t="shared" si="0"/>
        <v>1.1091300000000002</v>
      </c>
    </row>
    <row r="18" spans="1:6" s="62" customFormat="1" x14ac:dyDescent="0.25">
      <c r="A18" s="101"/>
      <c r="B18" s="102" t="s">
        <v>102</v>
      </c>
      <c r="C18" s="103" t="s">
        <v>101</v>
      </c>
      <c r="D18" s="104">
        <f>F9</f>
        <v>36.971000000000004</v>
      </c>
      <c r="E18" s="105">
        <v>0</v>
      </c>
      <c r="F18" s="106">
        <f t="shared" si="0"/>
        <v>0</v>
      </c>
    </row>
    <row r="19" spans="1:6" s="62" customFormat="1" ht="39" thickBot="1" x14ac:dyDescent="0.3">
      <c r="A19" s="73"/>
      <c r="B19" s="74" t="s">
        <v>103</v>
      </c>
      <c r="C19" s="75" t="s">
        <v>101</v>
      </c>
      <c r="D19" s="76">
        <f>F9</f>
        <v>36.971000000000004</v>
      </c>
      <c r="E19" s="86">
        <v>3.5999999999999997E-2</v>
      </c>
      <c r="F19" s="77">
        <f t="shared" si="0"/>
        <v>1.330956</v>
      </c>
    </row>
    <row r="20" spans="1:6" s="47" customFormat="1" ht="13.5" customHeight="1" thickBot="1" x14ac:dyDescent="0.25">
      <c r="A20" s="170" t="s">
        <v>87</v>
      </c>
      <c r="B20" s="171"/>
      <c r="C20" s="171"/>
      <c r="D20" s="171"/>
      <c r="E20" s="171"/>
      <c r="F20" s="78">
        <f>SUM(F11:F19,F9)</f>
        <v>48.467132450000008</v>
      </c>
    </row>
    <row r="21" spans="1:6" s="47" customFormat="1" ht="13.5" customHeight="1" thickBot="1" x14ac:dyDescent="0.25">
      <c r="A21" s="175" t="s">
        <v>94</v>
      </c>
      <c r="B21" s="176"/>
      <c r="C21" s="176"/>
      <c r="D21" s="176"/>
      <c r="E21" s="176"/>
      <c r="F21" s="177"/>
    </row>
    <row r="22" spans="1:6" s="47" customFormat="1" ht="13.5" customHeight="1" x14ac:dyDescent="0.2">
      <c r="A22" s="161" t="s">
        <v>88</v>
      </c>
      <c r="B22" s="162"/>
      <c r="C22" s="162"/>
      <c r="D22" s="162"/>
      <c r="E22" s="79">
        <v>0.82499999999999996</v>
      </c>
      <c r="F22" s="72">
        <f>F20*E22</f>
        <v>39.985384271250005</v>
      </c>
    </row>
    <row r="23" spans="1:6" s="47" customFormat="1" ht="13.5" customHeight="1" x14ac:dyDescent="0.2">
      <c r="A23" s="163" t="s">
        <v>89</v>
      </c>
      <c r="B23" s="164"/>
      <c r="C23" s="164"/>
      <c r="D23" s="164"/>
      <c r="E23" s="70">
        <v>0</v>
      </c>
      <c r="F23" s="69">
        <f>F20*E23</f>
        <v>0</v>
      </c>
    </row>
    <row r="24" spans="1:6" s="47" customFormat="1" ht="13.5" customHeight="1" x14ac:dyDescent="0.2">
      <c r="A24" s="163" t="s">
        <v>90</v>
      </c>
      <c r="B24" s="164"/>
      <c r="C24" s="164"/>
      <c r="D24" s="164"/>
      <c r="E24" s="70">
        <v>5.0000000000000001E-3</v>
      </c>
      <c r="F24" s="69">
        <f>F20*E24</f>
        <v>0.24233566225000006</v>
      </c>
    </row>
    <row r="25" spans="1:6" s="47" customFormat="1" ht="13.5" customHeight="1" thickBot="1" x14ac:dyDescent="0.25">
      <c r="A25" s="163" t="s">
        <v>111</v>
      </c>
      <c r="B25" s="164"/>
      <c r="C25" s="164"/>
      <c r="D25" s="164"/>
      <c r="E25" s="71">
        <f>0.17</f>
        <v>0.17</v>
      </c>
      <c r="F25" s="69">
        <f>F20*E25</f>
        <v>8.2394125165000016</v>
      </c>
    </row>
    <row r="26" spans="1:6" s="47" customFormat="1" ht="13.5" customHeight="1" thickBot="1" x14ac:dyDescent="0.25">
      <c r="A26" s="178" t="s">
        <v>91</v>
      </c>
      <c r="B26" s="179"/>
      <c r="C26" s="179"/>
      <c r="D26" s="179"/>
      <c r="E26" s="179"/>
      <c r="F26" s="180"/>
    </row>
    <row r="27" spans="1:6" s="47" customFormat="1" ht="13.5" customHeight="1" x14ac:dyDescent="0.2">
      <c r="A27" s="161" t="s">
        <v>88</v>
      </c>
      <c r="B27" s="162"/>
      <c r="C27" s="162"/>
      <c r="D27" s="162"/>
      <c r="E27" s="80">
        <v>5.83</v>
      </c>
      <c r="F27" s="110">
        <f>F22*E27</f>
        <v>233.11479030138753</v>
      </c>
    </row>
    <row r="28" spans="1:6" s="47" customFormat="1" ht="13.5" customHeight="1" x14ac:dyDescent="0.2">
      <c r="A28" s="163" t="s">
        <v>89</v>
      </c>
      <c r="B28" s="164"/>
      <c r="C28" s="164"/>
      <c r="D28" s="164"/>
      <c r="E28" s="71">
        <v>4.58</v>
      </c>
      <c r="F28" s="111">
        <f>F23*E28</f>
        <v>0</v>
      </c>
    </row>
    <row r="29" spans="1:6" s="47" customFormat="1" ht="13.5" customHeight="1" x14ac:dyDescent="0.2">
      <c r="A29" s="163" t="s">
        <v>90</v>
      </c>
      <c r="B29" s="164"/>
      <c r="C29" s="164"/>
      <c r="D29" s="164"/>
      <c r="E29" s="71">
        <v>5.83</v>
      </c>
      <c r="F29" s="111">
        <f>F24*E29</f>
        <v>1.4128169109175004</v>
      </c>
    </row>
    <row r="30" spans="1:6" s="47" customFormat="1" ht="13.5" customHeight="1" thickBot="1" x14ac:dyDescent="0.25">
      <c r="A30" s="183" t="s">
        <v>111</v>
      </c>
      <c r="B30" s="184"/>
      <c r="C30" s="184"/>
      <c r="D30" s="184"/>
      <c r="E30" s="112">
        <v>9.0299999999999994</v>
      </c>
      <c r="F30" s="113">
        <f>F25*E30</f>
        <v>74.40189502399501</v>
      </c>
    </row>
    <row r="31" spans="1:6" s="47" customFormat="1" ht="13.5" customHeight="1" thickBot="1" x14ac:dyDescent="0.25">
      <c r="A31" s="185" t="s">
        <v>92</v>
      </c>
      <c r="B31" s="186"/>
      <c r="C31" s="186"/>
      <c r="D31" s="186"/>
      <c r="E31" s="186"/>
      <c r="F31" s="114">
        <f>SUM(F27:F30)</f>
        <v>308.92950223630004</v>
      </c>
    </row>
    <row r="32" spans="1:6" s="81" customFormat="1" ht="13.5" customHeight="1" x14ac:dyDescent="0.2">
      <c r="A32" s="93"/>
      <c r="B32" s="94" t="s">
        <v>112</v>
      </c>
      <c r="C32" s="95" t="s">
        <v>97</v>
      </c>
      <c r="D32" s="115" t="s">
        <v>113</v>
      </c>
      <c r="E32" s="116">
        <v>7.4999999999999997E-2</v>
      </c>
      <c r="F32" s="98">
        <f>F31*E32</f>
        <v>23.169712667722504</v>
      </c>
    </row>
    <row r="33" spans="1:15" s="47" customFormat="1" ht="40.5" customHeight="1" thickBot="1" x14ac:dyDescent="0.25">
      <c r="A33" s="73"/>
      <c r="B33" s="74" t="s">
        <v>114</v>
      </c>
      <c r="C33" s="75" t="s">
        <v>115</v>
      </c>
      <c r="D33" s="117" t="s">
        <v>116</v>
      </c>
      <c r="E33" s="86">
        <v>1.2E-2</v>
      </c>
      <c r="F33" s="77">
        <f>F31*E33</f>
        <v>3.7071540268356005</v>
      </c>
    </row>
    <row r="34" spans="1:15" s="47" customFormat="1" ht="27" customHeight="1" thickBot="1" x14ac:dyDescent="0.25">
      <c r="A34" s="187" t="s">
        <v>110</v>
      </c>
      <c r="B34" s="188"/>
      <c r="C34" s="188"/>
      <c r="D34" s="188"/>
      <c r="E34" s="188"/>
      <c r="F34" s="189"/>
    </row>
    <row r="35" spans="1:15" s="47" customFormat="1" ht="27" customHeight="1" x14ac:dyDescent="0.2">
      <c r="A35" s="161" t="s">
        <v>88</v>
      </c>
      <c r="B35" s="162"/>
      <c r="C35" s="162"/>
      <c r="D35" s="162"/>
      <c r="E35" s="83">
        <v>1.05</v>
      </c>
      <c r="F35" s="72">
        <f>F27*E35</f>
        <v>244.77052981645693</v>
      </c>
    </row>
    <row r="36" spans="1:15" s="47" customFormat="1" ht="13.5" customHeight="1" x14ac:dyDescent="0.2">
      <c r="A36" s="163" t="s">
        <v>89</v>
      </c>
      <c r="B36" s="164"/>
      <c r="C36" s="164"/>
      <c r="D36" s="164"/>
      <c r="E36" s="84">
        <v>1.05</v>
      </c>
      <c r="F36" s="69">
        <f>F28*E36</f>
        <v>0</v>
      </c>
    </row>
    <row r="37" spans="1:15" s="47" customFormat="1" ht="13.5" customHeight="1" x14ac:dyDescent="0.2">
      <c r="A37" s="163" t="s">
        <v>90</v>
      </c>
      <c r="B37" s="164"/>
      <c r="C37" s="164"/>
      <c r="D37" s="164"/>
      <c r="E37" s="84">
        <v>1.05</v>
      </c>
      <c r="F37" s="69">
        <f>F29*E37</f>
        <v>1.4834577564633755</v>
      </c>
    </row>
    <row r="38" spans="1:15" s="47" customFormat="1" ht="13.5" customHeight="1" x14ac:dyDescent="0.2">
      <c r="A38" s="163" t="s">
        <v>111</v>
      </c>
      <c r="B38" s="164"/>
      <c r="C38" s="164"/>
      <c r="D38" s="164"/>
      <c r="E38" s="84">
        <v>1.05</v>
      </c>
      <c r="F38" s="69">
        <f>F30*E38</f>
        <v>78.121989775194763</v>
      </c>
    </row>
    <row r="39" spans="1:15" s="47" customFormat="1" ht="13.5" customHeight="1" x14ac:dyDescent="0.2">
      <c r="A39" s="190" t="s">
        <v>105</v>
      </c>
      <c r="B39" s="191"/>
      <c r="C39" s="191"/>
      <c r="D39" s="191"/>
      <c r="E39" s="191"/>
      <c r="F39" s="82">
        <f>SUM(F35:F38)</f>
        <v>324.37597734811504</v>
      </c>
    </row>
    <row r="40" spans="1:15" s="47" customFormat="1" ht="13.5" customHeight="1" thickBot="1" x14ac:dyDescent="0.25">
      <c r="A40" s="192" t="s">
        <v>78</v>
      </c>
      <c r="B40" s="193"/>
      <c r="C40" s="193"/>
      <c r="D40" s="193"/>
      <c r="E40" s="193"/>
      <c r="F40" s="118">
        <f>F39*0.2</f>
        <v>64.875195469623009</v>
      </c>
    </row>
    <row r="41" spans="1:15" s="47" customFormat="1" ht="13.5" customHeight="1" thickBot="1" x14ac:dyDescent="0.25">
      <c r="A41" s="181" t="s">
        <v>106</v>
      </c>
      <c r="B41" s="182"/>
      <c r="C41" s="182"/>
      <c r="D41" s="182"/>
      <c r="E41" s="182"/>
      <c r="F41" s="119">
        <f>SUM(F39:F40)</f>
        <v>389.25117281773805</v>
      </c>
    </row>
    <row r="42" spans="1:15" s="47" customFormat="1" ht="13.5" customHeight="1" x14ac:dyDescent="0.2">
      <c r="A42" s="93"/>
      <c r="B42" s="94" t="s">
        <v>112</v>
      </c>
      <c r="C42" s="95" t="s">
        <v>97</v>
      </c>
      <c r="D42" s="115" t="s">
        <v>113</v>
      </c>
      <c r="E42" s="116">
        <v>7.4999999999999997E-2</v>
      </c>
      <c r="F42" s="98">
        <f>F41*E42</f>
        <v>29.193837961330352</v>
      </c>
    </row>
    <row r="43" spans="1:15" s="48" customFormat="1" ht="40.5" customHeight="1" thickBot="1" x14ac:dyDescent="0.25">
      <c r="A43" s="73"/>
      <c r="B43" s="74" t="s">
        <v>114</v>
      </c>
      <c r="C43" s="75" t="s">
        <v>115</v>
      </c>
      <c r="D43" s="117" t="s">
        <v>116</v>
      </c>
      <c r="E43" s="86">
        <v>1.2E-2</v>
      </c>
      <c r="F43" s="77">
        <f>F41*E43</f>
        <v>4.6710140738128567</v>
      </c>
      <c r="G43" s="47"/>
    </row>
    <row r="44" spans="1:15" s="48" customFormat="1" ht="13.5" customHeight="1" x14ac:dyDescent="0.25">
      <c r="A44" s="41"/>
      <c r="B44" s="50"/>
      <c r="C44" s="50"/>
      <c r="D44" s="50"/>
      <c r="E44" s="50"/>
      <c r="F44" s="89"/>
      <c r="G44" s="47"/>
    </row>
    <row r="45" spans="1:15" s="48" customFormat="1" ht="13.5" customHeight="1" x14ac:dyDescent="0.2">
      <c r="A45" s="41"/>
      <c r="B45" s="41"/>
      <c r="C45" s="41"/>
      <c r="D45" s="41"/>
      <c r="E45" s="41"/>
      <c r="F45" s="89"/>
      <c r="G45" s="47"/>
    </row>
    <row r="46" spans="1:15" s="48" customFormat="1" ht="13.5" customHeight="1" x14ac:dyDescent="0.2">
      <c r="A46" s="159" t="s">
        <v>118</v>
      </c>
      <c r="B46" s="159"/>
      <c r="C46" s="159"/>
      <c r="D46" s="159"/>
      <c r="E46" s="159"/>
      <c r="F46" s="159"/>
      <c r="G46" s="120"/>
      <c r="H46" s="120"/>
      <c r="I46" s="120"/>
      <c r="J46" s="120"/>
      <c r="K46" s="120"/>
      <c r="L46" s="120"/>
      <c r="M46" s="120"/>
      <c r="N46" s="120"/>
      <c r="O46" s="120"/>
    </row>
    <row r="47" spans="1:15" s="49" customFormat="1" ht="13.5" customHeight="1" x14ac:dyDescent="0.2">
      <c r="A47" s="160" t="s">
        <v>119</v>
      </c>
      <c r="B47" s="160"/>
      <c r="C47" s="160"/>
      <c r="D47" s="160"/>
      <c r="E47" s="160"/>
      <c r="F47" s="160"/>
      <c r="G47" s="120"/>
      <c r="H47" s="120"/>
      <c r="I47" s="120"/>
      <c r="J47" s="120"/>
      <c r="K47" s="120"/>
      <c r="L47" s="120"/>
      <c r="M47" s="120"/>
      <c r="N47" s="120"/>
      <c r="O47" s="120"/>
    </row>
    <row r="48" spans="1:15" s="49" customFormat="1" ht="13.5" customHeight="1" x14ac:dyDescent="0.2">
      <c r="A48" s="121"/>
      <c r="B48" s="122"/>
      <c r="C48" s="123"/>
      <c r="D48" s="124"/>
      <c r="E48" s="125"/>
      <c r="F48" s="125"/>
      <c r="G48" s="125"/>
      <c r="H48" s="125"/>
      <c r="I48" s="126"/>
      <c r="J48" s="125"/>
      <c r="K48" s="125"/>
      <c r="L48" s="125"/>
      <c r="M48" s="125"/>
      <c r="N48" s="125"/>
      <c r="O48" s="127"/>
    </row>
    <row r="49" spans="1:15" ht="15" customHeight="1" x14ac:dyDescent="0.2">
      <c r="A49" s="159" t="s">
        <v>120</v>
      </c>
      <c r="B49" s="159"/>
      <c r="C49" s="159"/>
      <c r="D49" s="159"/>
      <c r="E49" s="159"/>
      <c r="F49" s="159"/>
      <c r="G49" s="120"/>
      <c r="H49" s="120"/>
      <c r="I49" s="120"/>
      <c r="J49" s="120"/>
      <c r="K49" s="120"/>
      <c r="L49" s="120"/>
      <c r="M49" s="120"/>
      <c r="N49" s="120"/>
      <c r="O49" s="120"/>
    </row>
    <row r="50" spans="1:15" ht="15" customHeight="1" x14ac:dyDescent="0.2">
      <c r="A50" s="160" t="s">
        <v>119</v>
      </c>
      <c r="B50" s="160"/>
      <c r="C50" s="160"/>
      <c r="D50" s="160"/>
      <c r="E50" s="160"/>
      <c r="F50" s="160"/>
      <c r="G50" s="120"/>
      <c r="H50" s="120"/>
      <c r="I50" s="120"/>
      <c r="J50" s="120"/>
      <c r="K50" s="120"/>
      <c r="L50" s="120"/>
      <c r="M50" s="120"/>
      <c r="N50" s="120"/>
      <c r="O50" s="120"/>
    </row>
  </sheetData>
  <mergeCells count="29">
    <mergeCell ref="A40:E40"/>
    <mergeCell ref="A21:F21"/>
    <mergeCell ref="A22:D22"/>
    <mergeCell ref="A26:F26"/>
    <mergeCell ref="A23:D23"/>
    <mergeCell ref="A24:D24"/>
    <mergeCell ref="A25:D25"/>
    <mergeCell ref="A1:F1"/>
    <mergeCell ref="A3:F3"/>
    <mergeCell ref="A10:F10"/>
    <mergeCell ref="A20:E20"/>
    <mergeCell ref="A9:B9"/>
    <mergeCell ref="A4:F4"/>
    <mergeCell ref="A46:F46"/>
    <mergeCell ref="A47:F47"/>
    <mergeCell ref="A49:F49"/>
    <mergeCell ref="A50:F50"/>
    <mergeCell ref="A27:D27"/>
    <mergeCell ref="A28:D28"/>
    <mergeCell ref="A29:D29"/>
    <mergeCell ref="A41:E41"/>
    <mergeCell ref="A30:D30"/>
    <mergeCell ref="A37:D37"/>
    <mergeCell ref="A38:D38"/>
    <mergeCell ref="A31:E31"/>
    <mergeCell ref="A35:D35"/>
    <mergeCell ref="A34:F34"/>
    <mergeCell ref="A36:D36"/>
    <mergeCell ref="A39:E39"/>
  </mergeCells>
  <pageMargins left="0.70866141732283472" right="0.70866141732283472" top="0.74803149606299213" bottom="0.74803149606299213" header="0.31496062992125984" footer="0.31496062992125984"/>
  <pageSetup paperSize="9" scale="74" firstPageNumber="2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Чуясова Елена Геннадьевна</cp:lastModifiedBy>
  <cp:lastPrinted>2019-01-10T09:34:36Z</cp:lastPrinted>
  <dcterms:created xsi:type="dcterms:W3CDTF">2016-12-11T23:43:31Z</dcterms:created>
  <dcterms:modified xsi:type="dcterms:W3CDTF">2019-10-16T02:15:35Z</dcterms:modified>
</cp:coreProperties>
</file>