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абота по ГКПЗ 2019\11954 ЗК не МСП\ЗД\Технические требования\Прил.4 Сводный сметный расчет\"/>
    </mc:Choice>
  </mc:AlternateContent>
  <bookViews>
    <workbookView xWindow="480" yWindow="135" windowWidth="18195" windowHeight="11760" firstSheet="1" activeTab="1"/>
  </bookViews>
  <sheets>
    <sheet name="Т " sheetId="1" state="hidden" r:id="rId1"/>
    <sheet name="МРСК" sheetId="2" r:id="rId2"/>
  </sheets>
  <externalReferences>
    <externalReference r:id="rId3"/>
    <externalReference r:id="rId4"/>
    <externalReference r:id="rId5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МРСК!$A$1:$F$48</definedName>
    <definedName name="_xlnm.Print_Area" localSheetId="0">'Т '!$A$1:$I$66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C30" i="2" l="1"/>
  <c r="C40" i="2" s="1"/>
  <c r="F7" i="2" l="1"/>
  <c r="F8" i="2" s="1"/>
  <c r="D17" i="2" l="1"/>
  <c r="F17" i="2" s="1"/>
  <c r="D13" i="2"/>
  <c r="F13" i="2" s="1"/>
  <c r="D15" i="2"/>
  <c r="F15" i="2" s="1"/>
  <c r="D14" i="2"/>
  <c r="F14" i="2" s="1"/>
  <c r="D16" i="2"/>
  <c r="F16" i="2" s="1"/>
  <c r="D12" i="2"/>
  <c r="F12" i="2" s="1"/>
  <c r="D11" i="2"/>
  <c r="F11" i="2" s="1"/>
  <c r="D10" i="2"/>
  <c r="F10" i="2" s="1"/>
  <c r="E32" i="1"/>
  <c r="F18" i="2" l="1"/>
  <c r="F23" i="2"/>
  <c r="F28" i="2" s="1"/>
  <c r="F36" i="2" s="1"/>
  <c r="F22" i="2"/>
  <c r="F27" i="2" s="1"/>
  <c r="F35" i="2" s="1"/>
  <c r="F20" i="2"/>
  <c r="F25" i="2" s="1"/>
  <c r="F21" i="2"/>
  <c r="F26" i="2" s="1"/>
  <c r="F34" i="2" s="1"/>
  <c r="H64" i="1"/>
  <c r="H62" i="1"/>
  <c r="H61" i="1"/>
  <c r="H59" i="1"/>
  <c r="F33" i="2" l="1"/>
  <c r="F37" i="2" s="1"/>
  <c r="F38" i="2" s="1"/>
  <c r="F39" i="2" s="1"/>
  <c r="F29" i="2"/>
  <c r="E30" i="1"/>
  <c r="F31" i="2" l="1"/>
  <c r="F30" i="2"/>
  <c r="F41" i="2"/>
  <c r="F40" i="2"/>
  <c r="D39" i="1"/>
  <c r="E15" i="1"/>
  <c r="E50" i="1"/>
  <c r="H50" i="1" s="1"/>
  <c r="G36" i="1"/>
  <c r="G37" i="1" s="1"/>
  <c r="E31" i="1" l="1"/>
  <c r="E53" i="1" s="1"/>
  <c r="G44" i="1" l="1"/>
  <c r="F44" i="1"/>
  <c r="E44" i="1"/>
  <c r="D44" i="1"/>
  <c r="G33" i="1"/>
  <c r="G25" i="1"/>
  <c r="G28" i="1" s="1"/>
  <c r="H24" i="1"/>
  <c r="H22" i="1"/>
  <c r="H20" i="1"/>
  <c r="H18" i="1"/>
  <c r="H44" i="1" l="1"/>
  <c r="H32" i="1"/>
  <c r="G34" i="1"/>
  <c r="F15" i="1" l="1"/>
  <c r="F16" i="1" l="1"/>
  <c r="F25" i="1" s="1"/>
  <c r="F28" i="1" s="1"/>
  <c r="F34" i="1" s="1"/>
  <c r="F41" i="1" s="1"/>
  <c r="F46" i="1" l="1"/>
  <c r="F47" i="1" s="1"/>
  <c r="F48" i="1" s="1"/>
  <c r="F51" i="1" s="1"/>
  <c r="H15" i="1"/>
  <c r="E16" i="1"/>
  <c r="H30" i="1"/>
  <c r="H51" i="1" l="1"/>
  <c r="F54" i="1"/>
  <c r="F55" i="1" s="1"/>
  <c r="F57" i="1" s="1"/>
  <c r="F60" i="1" s="1"/>
  <c r="F65" i="1" s="1"/>
  <c r="F66" i="1" s="1"/>
  <c r="E25" i="1"/>
  <c r="E28" i="1" s="1"/>
  <c r="E49" i="1" s="1"/>
  <c r="H16" i="1"/>
  <c r="H25" i="1" s="1"/>
  <c r="H36" i="1"/>
  <c r="D40" i="1"/>
  <c r="H39" i="1"/>
  <c r="H49" i="1" l="1"/>
  <c r="E54" i="1"/>
  <c r="E55" i="1" s="1"/>
  <c r="E57" i="1" s="1"/>
  <c r="H31" i="1"/>
  <c r="E33" i="1"/>
  <c r="H40" i="1"/>
  <c r="D41" i="1"/>
  <c r="D46" i="1" s="1"/>
  <c r="E60" i="1" l="1"/>
  <c r="E65" i="1" s="1"/>
  <c r="E66" i="1" s="1"/>
  <c r="H33" i="1"/>
  <c r="H28" i="1" s="1"/>
  <c r="E34" i="1"/>
  <c r="E41" i="1" l="1"/>
  <c r="E46" i="1" s="1"/>
  <c r="H34" i="1"/>
  <c r="D47" i="1"/>
  <c r="D48" i="1" l="1"/>
  <c r="D52" i="1" s="1"/>
  <c r="G41" i="1" l="1"/>
  <c r="G46" i="1" s="1"/>
  <c r="H37" i="1"/>
  <c r="D54" i="1"/>
  <c r="D55" i="1" s="1"/>
  <c r="H52" i="1"/>
  <c r="E47" i="1"/>
  <c r="H41" i="1" l="1"/>
  <c r="D57" i="1"/>
  <c r="D60" i="1" s="1"/>
  <c r="E48" i="1"/>
  <c r="G47" i="1" l="1"/>
  <c r="H46" i="1"/>
  <c r="G48" i="1" l="1"/>
  <c r="G53" i="1" s="1"/>
  <c r="H47" i="1"/>
  <c r="H48" i="1" s="1"/>
  <c r="D65" i="1"/>
  <c r="D66" i="1" s="1"/>
  <c r="G54" i="1" l="1"/>
  <c r="G55" i="1" s="1"/>
  <c r="H53" i="1"/>
  <c r="H54" i="1" s="1"/>
  <c r="G57" i="1" l="1"/>
  <c r="G60" i="1" s="1"/>
  <c r="H60" i="1" s="1"/>
  <c r="H55" i="1"/>
  <c r="H57" i="1" l="1"/>
  <c r="G65" i="1" l="1"/>
  <c r="G66" i="1" s="1"/>
  <c r="H63" i="1"/>
  <c r="H66" i="1" l="1"/>
  <c r="H65" i="1"/>
</calcChain>
</file>

<file path=xl/sharedStrings.xml><?xml version="1.0" encoding="utf-8"?>
<sst xmlns="http://schemas.openxmlformats.org/spreadsheetml/2006/main" count="144" uniqueCount="116">
  <si>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</si>
  <si>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</si>
  <si>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</si>
  <si>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</si>
  <si>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</si>
  <si>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</si>
  <si>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</si>
  <si>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</si>
  <si>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</si>
  <si>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по  МРСК</t>
  </si>
  <si>
    <t xml:space="preserve">Замена силовых трансформаторов 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</si>
  <si>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</si>
  <si>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</si>
  <si>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</si>
  <si>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</si>
  <si>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</si>
  <si>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</si>
  <si>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</si>
  <si>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</si>
  <si>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</si>
  <si>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</si>
  <si>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</si>
  <si>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</si>
  <si>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</si>
  <si>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</si>
  <si>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Расчет по МРСК</t>
  </si>
  <si>
    <t xml:space="preserve">Пусконаладочные работы </t>
  </si>
  <si>
    <t>Прочие за исключением ПИР и службы заказчика</t>
  </si>
  <si>
    <t>ЛСР 09-01-01</t>
  </si>
  <si>
    <t>Такелажные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</si>
  <si>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</si>
  <si>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</si>
  <si>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</si>
  <si>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</si>
  <si>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</si>
  <si>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</si>
  <si>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</si>
  <si>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</si>
  <si>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Непредвиденные затраты</t>
  </si>
  <si>
    <t>учтены в расчете по МРСК</t>
  </si>
  <si>
    <t>Непредвиденные работы и затраты</t>
  </si>
  <si>
    <t>Итого Непредвиденные затраты</t>
  </si>
  <si>
    <t>Налоги и обязательные платежи</t>
  </si>
  <si>
    <t>Итого Налоги</t>
  </si>
  <si>
    <t/>
  </si>
  <si>
    <t xml:space="preserve">Строительно-монтажные работы </t>
  </si>
  <si>
    <t>ПНР</t>
  </si>
  <si>
    <t xml:space="preserve">Оборудование </t>
  </si>
  <si>
    <t xml:space="preserve">Прочие </t>
  </si>
  <si>
    <t xml:space="preserve"> </t>
  </si>
  <si>
    <t>d+1</t>
  </si>
  <si>
    <t>ВСЕГО стоимость объекта в прогнозных ценах с НДС</t>
  </si>
  <si>
    <t>Разработка РД</t>
  </si>
  <si>
    <t>№ п.п.</t>
  </si>
  <si>
    <t>Наименование</t>
  </si>
  <si>
    <t>Обоснование</t>
  </si>
  <si>
    <t>Объем</t>
  </si>
  <si>
    <t>2,6 - 3,18% - содержание службы заказчика-застройщика, строительный контроль;</t>
  </si>
  <si>
    <t>3% - непредвиденные затраты (при согласовании с заказчиком до 10%)</t>
  </si>
  <si>
    <t>Реконструкция ПС 35/6 кВ Известковая с заменой силовых трансформаторов 2*4 МВА на 2*6.3МВА</t>
  </si>
  <si>
    <t>Справочно стоимость объекта в прогнозных ценах без НДС, млн. руб.</t>
  </si>
  <si>
    <t>d+2</t>
  </si>
  <si>
    <t>d+3</t>
  </si>
  <si>
    <t>d+4</t>
  </si>
  <si>
    <t>Справочно стоимость объекта в прогнозных ценах без НДС, тыс. руб.</t>
  </si>
  <si>
    <t>Сметный расчет стоимости реализации инвестиционного проекта</t>
  </si>
  <si>
    <t>Составлен в базовых ценах  2001 года и в прогнозном уровне цен на 2019 год</t>
  </si>
  <si>
    <t>d</t>
  </si>
  <si>
    <t>1,05</t>
  </si>
  <si>
    <t>1,044</t>
  </si>
  <si>
    <t>1,042</t>
  </si>
  <si>
    <t>1,043</t>
  </si>
  <si>
    <t>d+5</t>
  </si>
  <si>
    <t xml:space="preserve">Итого в текущих ценах на 4 кв 2018 года </t>
  </si>
  <si>
    <t xml:space="preserve">Всего по объекту в ценах на 01.01.2019 год с НДС </t>
  </si>
  <si>
    <t>НЗС. ФАКТ освоения на 01.01.2019</t>
  </si>
  <si>
    <t>ОСТАТОК освоения на 01.01.2019</t>
  </si>
  <si>
    <t>Письмо Минстроя РФ №45824-ДВ/09 от 15.11.2018</t>
  </si>
  <si>
    <t>НДС 20%</t>
  </si>
  <si>
    <t>Сметная стоимость, тыс. руб.</t>
  </si>
  <si>
    <t>Общая сметная стоимость, тыс. руб.</t>
  </si>
  <si>
    <t>Всего в базовом уровне цен 2001 года с НДС</t>
  </si>
  <si>
    <t>Прил.2, п.77</t>
  </si>
  <si>
    <t>К=1,09 - коэффициент,  учитывающий регионально-климатические условия осуществления объектов энергетического строительства</t>
  </si>
  <si>
    <t>Цена за ед. объема,  тыс.руб.</t>
  </si>
  <si>
    <t>Стоимость, тыс.руб.</t>
  </si>
  <si>
    <t>Дополнительные начисления и коэффициенты:</t>
  </si>
  <si>
    <t>Итого:</t>
  </si>
  <si>
    <t>Строительно-монтажные работы</t>
  </si>
  <si>
    <t>Оборудование, приспособления и производственный инвентарь</t>
  </si>
  <si>
    <t>Пусконаладочные работы</t>
  </si>
  <si>
    <t>С учётом индексов Минстроя на 4 кв. 2018:</t>
  </si>
  <si>
    <t>Итого в ценах 4 кв 2018 г.</t>
  </si>
  <si>
    <t>Расчет стоимости объекта согласно сборнику укрупненных  показателей стоимости строительства(реконструкции) подстанций и линий электропередач для нужд ОАО "Холдинг МРСК", 2012 г.</t>
  </si>
  <si>
    <t xml:space="preserve">Итого в прогнозных ценах 2019 года </t>
  </si>
  <si>
    <t>ВСЕГО по расчету в прогнозных ценах 2019 года с НДС</t>
  </si>
  <si>
    <t>Составляющие стоимости строительства (согласно прил.5):</t>
  </si>
  <si>
    <t>Итого с учётом индексов-дефляторов  на 2019 г. :</t>
  </si>
  <si>
    <t>табл. 18</t>
  </si>
  <si>
    <t>1,0-5,0% - подготовительные работы;</t>
  </si>
  <si>
    <t>п.4.7</t>
  </si>
  <si>
    <t>1,0-4,0% - благоустройство;</t>
  </si>
  <si>
    <t>3,9% - временные здания и сооружения (при реконструкции и расширении применяется коэффициент 0,8);</t>
  </si>
  <si>
    <t>7,5 - 8,5% - проектно-изыскательские работы и авторский надзор;</t>
  </si>
  <si>
    <t>7,0 - 8,5% - прочие работы и затраты;</t>
  </si>
  <si>
    <t>Ячейка вакуумного выключателя, 1 ед.</t>
  </si>
  <si>
    <t>Прочие затраты</t>
  </si>
  <si>
    <t>в т.ч. проектно-изыскательские работы</t>
  </si>
  <si>
    <t>7,5 %</t>
  </si>
  <si>
    <t>в т.ч.содержание службы заказчика</t>
  </si>
  <si>
    <t>ДПКП-ИСМ-4.1-01.07-11-04</t>
  </si>
  <si>
    <t>1,2 %</t>
  </si>
  <si>
    <t>Объект: Реконструкция ПС 110/6 кВ Голубовка с монтажем дополнительной линейной ячейки 6 кВ, в количестве 1 шт.</t>
  </si>
  <si>
    <t>Составил: ___________________________</t>
  </si>
  <si>
    <t>(должность, подпись, расшифровка)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</si>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</sst>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  <numFmt numFmtId="170" formatCode="#,##0_);[Red]\(#,##0\)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_);\(#,##0\)"/>
    <numFmt numFmtId="175" formatCode="[&lt;=9999999]###\-####;\+#_ \(###\)\ ###\-####"/>
    <numFmt numFmtId="176" formatCode="#,##0_ ;\-#,##0\ "/>
    <numFmt numFmtId="177" formatCode="_-* #,##0.00\ _р_._-;\-* #,##0.00\ _р_._-;_-* &quot;-&quot;??\ _р_._-;_-@_-"/>
    <numFmt numFmtId="178" formatCode="#,##0.0000000"/>
    <numFmt numFmtId="179" formatCode="#,##0.0"/>
  </numFmts>
  <fonts count="7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9"/>
      <name val="Arial"/>
      <family val="2"/>
      <charset val="204"/>
    </font>
    <font>
      <i/>
      <sz val="9"/>
      <name val="Arial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82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0" fontId="9" fillId="0" borderId="0">
      <alignment vertical="top"/>
    </xf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70" fontId="9" fillId="0" borderId="0">
      <alignment vertical="top"/>
    </xf>
    <xf numFmtId="0" fontId="8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170" fontId="12" fillId="23" borderId="0">
      <alignment vertical="top"/>
    </xf>
    <xf numFmtId="38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4" fontId="15" fillId="0" borderId="0">
      <alignment vertical="top"/>
    </xf>
    <xf numFmtId="170" fontId="16" fillId="0" borderId="0">
      <alignment vertical="top"/>
    </xf>
    <xf numFmtId="0" fontId="17" fillId="0" borderId="0">
      <alignment vertical="top"/>
    </xf>
    <xf numFmtId="170" fontId="18" fillId="0" borderId="0">
      <alignment vertical="top"/>
    </xf>
    <xf numFmtId="174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70" fontId="21" fillId="24" borderId="0">
      <alignment horizontal="right" vertical="top"/>
    </xf>
    <xf numFmtId="0" fontId="14" fillId="0" borderId="0"/>
    <xf numFmtId="0" fontId="14" fillId="0" borderId="0"/>
    <xf numFmtId="0" fontId="22" fillId="25" borderId="0"/>
    <xf numFmtId="175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1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4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5" fillId="14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6" fillId="10" borderId="20" applyNumberFormat="0" applyFont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49" fillId="10" borderId="20" applyNumberFormat="0" applyFont="0" applyAlignment="0" applyProtection="0"/>
    <xf numFmtId="0" fontId="10" fillId="10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70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6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3" borderId="0" applyBorder="0">
      <alignment horizontal="right"/>
    </xf>
    <xf numFmtId="0" fontId="3" fillId="0" borderId="0">
      <alignment horizontal="left" vertical="top"/>
    </xf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2" fillId="0" borderId="0"/>
    <xf numFmtId="0" fontId="3" fillId="0" borderId="0"/>
  </cellStyleXfs>
  <cellXfs count="189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0" fontId="4" fillId="3" borderId="2" xfId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4" fontId="4" fillId="3" borderId="2" xfId="1" applyNumberFormat="1" applyFont="1" applyFill="1" applyBorder="1" applyAlignment="1">
      <alignment horizontal="right" vertical="top" wrapText="1"/>
    </xf>
    <xf numFmtId="49" fontId="4" fillId="4" borderId="2" xfId="2" applyNumberFormat="1" applyFont="1" applyFill="1" applyBorder="1" applyAlignment="1">
      <alignment horizontal="left" vertical="top"/>
    </xf>
    <xf numFmtId="4" fontId="4" fillId="4" borderId="2" xfId="2" applyNumberFormat="1" applyFont="1" applyFill="1" applyBorder="1" applyAlignment="1">
      <alignment horizontal="right" vertical="top"/>
    </xf>
    <xf numFmtId="0" fontId="4" fillId="0" borderId="0" xfId="2" applyFont="1"/>
    <xf numFmtId="49" fontId="4" fillId="4" borderId="2" xfId="1" applyNumberFormat="1" applyFont="1" applyFill="1" applyBorder="1" applyAlignment="1">
      <alignment horizontal="left" vertical="top"/>
    </xf>
    <xf numFmtId="0" fontId="4" fillId="4" borderId="0" xfId="2" applyFont="1" applyFill="1"/>
    <xf numFmtId="4" fontId="4" fillId="0" borderId="0" xfId="2" applyNumberFormat="1" applyFont="1"/>
    <xf numFmtId="0" fontId="4" fillId="4" borderId="2" xfId="2" applyFont="1" applyFill="1" applyBorder="1" applyAlignment="1">
      <alignment horizontal="center" vertical="top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168" fontId="3" fillId="0" borderId="2" xfId="1" applyNumberFormat="1" applyFont="1" applyBorder="1" applyAlignment="1">
      <alignment wrapText="1"/>
    </xf>
    <xf numFmtId="4" fontId="3" fillId="0" borderId="2" xfId="1" applyNumberFormat="1" applyFont="1" applyBorder="1" applyAlignment="1">
      <alignment wrapText="1"/>
    </xf>
    <xf numFmtId="49" fontId="3" fillId="0" borderId="2" xfId="2" applyNumberFormat="1" applyFont="1" applyFill="1" applyBorder="1" applyAlignment="1">
      <alignment horizontal="left" vertical="top"/>
    </xf>
    <xf numFmtId="169" fontId="2" fillId="0" borderId="0" xfId="1" applyNumberFormat="1" applyFont="1"/>
    <xf numFmtId="0" fontId="56" fillId="0" borderId="0" xfId="546" applyFont="1"/>
    <xf numFmtId="0" fontId="58" fillId="0" borderId="0" xfId="546" applyFont="1"/>
    <xf numFmtId="0" fontId="56" fillId="0" borderId="0" xfId="562" applyFont="1"/>
    <xf numFmtId="0" fontId="56" fillId="2" borderId="0" xfId="562" applyFont="1" applyFill="1"/>
    <xf numFmtId="0" fontId="60" fillId="0" borderId="0" xfId="562" applyFont="1" applyBorder="1" applyAlignment="1">
      <alignment horizontal="left" vertical="center" wrapText="1"/>
    </xf>
    <xf numFmtId="0" fontId="56" fillId="0" borderId="0" xfId="562" applyFont="1" applyBorder="1"/>
    <xf numFmtId="0" fontId="56" fillId="0" borderId="0" xfId="562" applyFont="1" applyAlignment="1"/>
    <xf numFmtId="0" fontId="56" fillId="0" borderId="0" xfId="553" applyFont="1"/>
    <xf numFmtId="0" fontId="3" fillId="0" borderId="0" xfId="561" applyFont="1" applyAlignment="1"/>
    <xf numFmtId="0" fontId="55" fillId="0" borderId="0" xfId="546" applyFont="1"/>
    <xf numFmtId="168" fontId="62" fillId="34" borderId="2" xfId="1" applyNumberFormat="1" applyFont="1" applyFill="1" applyBorder="1" applyAlignment="1">
      <alignment wrapText="1"/>
    </xf>
    <xf numFmtId="168" fontId="3" fillId="2" borderId="2" xfId="1" applyNumberFormat="1" applyFont="1" applyFill="1" applyBorder="1" applyAlignment="1">
      <alignment horizontal="right" vertical="top" wrapText="1"/>
    </xf>
    <xf numFmtId="168" fontId="3" fillId="0" borderId="2" xfId="1" applyNumberFormat="1" applyFont="1" applyFill="1" applyBorder="1" applyAlignment="1">
      <alignment horizontal="right" vertical="top"/>
    </xf>
    <xf numFmtId="0" fontId="3" fillId="0" borderId="0" xfId="0" applyFont="1"/>
    <xf numFmtId="0" fontId="63" fillId="0" borderId="0" xfId="0" applyFont="1" applyAlignment="1">
      <alignment horizontal="center" vertical="center"/>
    </xf>
    <xf numFmtId="0" fontId="4" fillId="0" borderId="2" xfId="457" applyFont="1" applyBorder="1" applyAlignment="1">
      <alignment wrapText="1"/>
    </xf>
    <xf numFmtId="49" fontId="2" fillId="0" borderId="0" xfId="1" applyNumberFormat="1" applyFont="1"/>
    <xf numFmtId="178" fontId="2" fillId="0" borderId="0" xfId="1" applyNumberFormat="1" applyFont="1"/>
    <xf numFmtId="179" fontId="3" fillId="0" borderId="2" xfId="1" applyNumberFormat="1" applyFont="1" applyFill="1" applyBorder="1" applyAlignment="1">
      <alignment horizontal="right" vertical="top"/>
    </xf>
    <xf numFmtId="179" fontId="3" fillId="2" borderId="2" xfId="1" applyNumberFormat="1" applyFont="1" applyFill="1" applyBorder="1" applyAlignment="1">
      <alignment horizontal="right" vertical="top" wrapText="1"/>
    </xf>
    <xf numFmtId="179" fontId="4" fillId="2" borderId="2" xfId="1" applyNumberFormat="1" applyFont="1" applyFill="1" applyBorder="1" applyAlignment="1">
      <alignment wrapText="1"/>
    </xf>
    <xf numFmtId="0" fontId="56" fillId="0" borderId="0" xfId="562" applyFont="1" applyAlignment="1">
      <alignment horizontal="center" vertical="center" wrapText="1"/>
    </xf>
    <xf numFmtId="0" fontId="58" fillId="0" borderId="0" xfId="546" applyFont="1" applyBorder="1"/>
    <xf numFmtId="0" fontId="61" fillId="0" borderId="0" xfId="562" applyFont="1" applyAlignment="1"/>
    <xf numFmtId="0" fontId="65" fillId="0" borderId="2" xfId="475" applyFont="1" applyBorder="1" applyAlignment="1">
      <alignment horizontal="left" vertical="center" wrapText="1"/>
    </xf>
    <xf numFmtId="49" fontId="65" fillId="0" borderId="25" xfId="475" applyNumberFormat="1" applyFont="1" applyBorder="1" applyAlignment="1">
      <alignment horizontal="left" vertical="center" wrapText="1"/>
    </xf>
    <xf numFmtId="0" fontId="65" fillId="0" borderId="2" xfId="546" applyFont="1" applyBorder="1" applyAlignment="1">
      <alignment horizontal="left" vertical="center" wrapText="1"/>
    </xf>
    <xf numFmtId="4" fontId="65" fillId="0" borderId="2" xfId="546" applyNumberFormat="1" applyFont="1" applyBorder="1" applyAlignment="1">
      <alignment horizontal="left" vertical="center" wrapText="1"/>
    </xf>
    <xf numFmtId="4" fontId="65" fillId="0" borderId="26" xfId="562" applyNumberFormat="1" applyFont="1" applyBorder="1" applyAlignment="1">
      <alignment horizontal="left" vertical="center" wrapText="1"/>
    </xf>
    <xf numFmtId="4" fontId="65" fillId="0" borderId="2" xfId="562" applyNumberFormat="1" applyFont="1" applyBorder="1" applyAlignment="1">
      <alignment horizontal="left" vertical="center" wrapText="1"/>
    </xf>
    <xf numFmtId="0" fontId="66" fillId="35" borderId="32" xfId="546" applyFont="1" applyFill="1" applyBorder="1" applyAlignment="1">
      <alignment horizontal="center" vertical="center" wrapText="1"/>
    </xf>
    <xf numFmtId="0" fontId="66" fillId="35" borderId="33" xfId="546" applyFont="1" applyFill="1" applyBorder="1" applyAlignment="1">
      <alignment horizontal="center" vertical="center" wrapText="1"/>
    </xf>
    <xf numFmtId="49" fontId="65" fillId="0" borderId="35" xfId="475" applyNumberFormat="1" applyFont="1" applyBorder="1" applyAlignment="1">
      <alignment horizontal="left" vertical="center" wrapText="1"/>
    </xf>
    <xf numFmtId="0" fontId="65" fillId="0" borderId="4" xfId="475" applyFont="1" applyBorder="1" applyAlignment="1">
      <alignment horizontal="left" vertical="center" wrapText="1"/>
    </xf>
    <xf numFmtId="0" fontId="65" fillId="0" borderId="4" xfId="546" applyFont="1" applyBorder="1" applyAlignment="1">
      <alignment horizontal="left" vertical="center" wrapText="1"/>
    </xf>
    <xf numFmtId="4" fontId="65" fillId="0" borderId="4" xfId="546" applyNumberFormat="1" applyFont="1" applyBorder="1" applyAlignment="1">
      <alignment horizontal="left" vertical="center" wrapText="1"/>
    </xf>
    <xf numFmtId="4" fontId="65" fillId="2" borderId="4" xfId="557" applyNumberFormat="1" applyFont="1" applyFill="1" applyBorder="1" applyAlignment="1">
      <alignment horizontal="left" vertical="center" wrapText="1"/>
    </xf>
    <xf numFmtId="4" fontId="65" fillId="0" borderId="5" xfId="562" applyNumberFormat="1" applyFont="1" applyBorder="1" applyAlignment="1">
      <alignment horizontal="left" vertical="center" wrapText="1"/>
    </xf>
    <xf numFmtId="0" fontId="68" fillId="0" borderId="0" xfId="562" applyFont="1" applyAlignment="1"/>
    <xf numFmtId="168" fontId="65" fillId="0" borderId="5" xfId="562" applyNumberFormat="1" applyFont="1" applyBorder="1" applyAlignment="1">
      <alignment horizontal="left" vertical="center" wrapText="1"/>
    </xf>
    <xf numFmtId="168" fontId="65" fillId="0" borderId="2" xfId="562" applyNumberFormat="1" applyFont="1" applyBorder="1" applyAlignment="1">
      <alignment horizontal="left" vertical="center" wrapText="1"/>
    </xf>
    <xf numFmtId="168" fontId="65" fillId="2" borderId="2" xfId="557" applyNumberFormat="1" applyFont="1" applyFill="1" applyBorder="1" applyAlignment="1">
      <alignment horizontal="left" vertical="center" wrapText="1"/>
    </xf>
    <xf numFmtId="4" fontId="58" fillId="0" borderId="0" xfId="546" applyNumberFormat="1" applyFont="1" applyBorder="1" applyAlignment="1">
      <alignment horizontal="center"/>
    </xf>
    <xf numFmtId="4" fontId="60" fillId="0" borderId="0" xfId="562" applyNumberFormat="1" applyFont="1" applyBorder="1" applyAlignment="1">
      <alignment horizontal="left" vertical="center" wrapText="1"/>
    </xf>
    <xf numFmtId="4" fontId="66" fillId="35" borderId="34" xfId="546" applyNumberFormat="1" applyFont="1" applyFill="1" applyBorder="1" applyAlignment="1">
      <alignment horizontal="center" vertical="center" wrapText="1"/>
    </xf>
    <xf numFmtId="4" fontId="56" fillId="0" borderId="0" xfId="546" applyNumberFormat="1" applyFont="1"/>
    <xf numFmtId="4" fontId="66" fillId="0" borderId="34" xfId="562" applyNumberFormat="1" applyFont="1" applyBorder="1" applyAlignment="1">
      <alignment horizontal="left" vertical="center" wrapText="1"/>
    </xf>
    <xf numFmtId="49" fontId="65" fillId="0" borderId="38" xfId="475" applyNumberFormat="1" applyFont="1" applyBorder="1" applyAlignment="1">
      <alignment horizontal="left" vertical="center" wrapText="1"/>
    </xf>
    <xf numFmtId="0" fontId="65" fillId="0" borderId="3" xfId="475" applyFont="1" applyBorder="1" applyAlignment="1">
      <alignment horizontal="left" vertical="center" wrapText="1"/>
    </xf>
    <xf numFmtId="0" fontId="65" fillId="0" borderId="3" xfId="546" applyFont="1" applyBorder="1" applyAlignment="1">
      <alignment horizontal="left" vertical="center" wrapText="1"/>
    </xf>
    <xf numFmtId="4" fontId="65" fillId="0" borderId="3" xfId="546" applyNumberFormat="1" applyFont="1" applyBorder="1" applyAlignment="1">
      <alignment horizontal="left" vertical="center" wrapText="1"/>
    </xf>
    <xf numFmtId="168" fontId="65" fillId="2" borderId="3" xfId="557" applyNumberFormat="1" applyFont="1" applyFill="1" applyBorder="1" applyAlignment="1">
      <alignment horizontal="left" vertical="center" wrapText="1"/>
    </xf>
    <xf numFmtId="4" fontId="65" fillId="2" borderId="40" xfId="557" applyNumberFormat="1" applyFont="1" applyFill="1" applyBorder="1" applyAlignment="1">
      <alignment horizontal="left" vertical="center" wrapText="1"/>
    </xf>
    <xf numFmtId="4" fontId="65" fillId="2" borderId="26" xfId="557" applyNumberFormat="1" applyFont="1" applyFill="1" applyBorder="1" applyAlignment="1">
      <alignment horizontal="left" vertical="center" wrapText="1"/>
    </xf>
    <xf numFmtId="4" fontId="65" fillId="2" borderId="39" xfId="557" applyNumberFormat="1" applyFont="1" applyFill="1" applyBorder="1" applyAlignment="1">
      <alignment horizontal="left" vertical="center" wrapText="1"/>
    </xf>
    <xf numFmtId="4" fontId="65" fillId="0" borderId="31" xfId="562" applyNumberFormat="1" applyFont="1" applyBorder="1" applyAlignment="1">
      <alignment horizontal="left" vertical="center" wrapText="1"/>
    </xf>
    <xf numFmtId="4" fontId="67" fillId="0" borderId="26" xfId="561" applyNumberFormat="1" applyFont="1" applyBorder="1" applyAlignment="1">
      <alignment horizontal="left" vertical="center" wrapText="1"/>
    </xf>
    <xf numFmtId="4" fontId="65" fillId="36" borderId="31" xfId="562" applyNumberFormat="1" applyFont="1" applyFill="1" applyBorder="1" applyAlignment="1">
      <alignment horizontal="left" vertical="center" wrapText="1"/>
    </xf>
    <xf numFmtId="4" fontId="65" fillId="36" borderId="26" xfId="562" applyNumberFormat="1" applyFont="1" applyFill="1" applyBorder="1" applyAlignment="1">
      <alignment horizontal="left" vertical="center" wrapText="1"/>
    </xf>
    <xf numFmtId="4" fontId="65" fillId="0" borderId="3" xfId="562" applyNumberFormat="1" applyFont="1" applyBorder="1" applyAlignment="1">
      <alignment horizontal="left" vertical="center" wrapText="1"/>
    </xf>
    <xf numFmtId="4" fontId="65" fillId="36" borderId="39" xfId="562" applyNumberFormat="1" applyFont="1" applyFill="1" applyBorder="1" applyAlignment="1">
      <alignment horizontal="left" vertical="center" wrapText="1"/>
    </xf>
    <xf numFmtId="4" fontId="64" fillId="36" borderId="34" xfId="562" applyNumberFormat="1" applyFont="1" applyFill="1" applyBorder="1" applyAlignment="1">
      <alignment horizontal="left" vertical="center" wrapText="1"/>
    </xf>
    <xf numFmtId="49" fontId="65" fillId="0" borderId="22" xfId="475" applyNumberFormat="1" applyFont="1" applyBorder="1" applyAlignment="1">
      <alignment horizontal="left" vertical="center" wrapText="1"/>
    </xf>
    <xf numFmtId="0" fontId="65" fillId="0" borderId="23" xfId="475" applyFont="1" applyBorder="1" applyAlignment="1">
      <alignment horizontal="left" vertical="center" wrapText="1"/>
    </xf>
    <xf numFmtId="0" fontId="65" fillId="0" borderId="23" xfId="546" applyFont="1" applyBorder="1" applyAlignment="1">
      <alignment horizontal="left" vertical="center" wrapText="1"/>
    </xf>
    <xf numFmtId="49" fontId="65" fillId="0" borderId="23" xfId="546" applyNumberFormat="1" applyFont="1" applyBorder="1" applyAlignment="1">
      <alignment horizontal="left" vertical="center" wrapText="1"/>
    </xf>
    <xf numFmtId="168" fontId="65" fillId="2" borderId="23" xfId="557" applyNumberFormat="1" applyFont="1" applyFill="1" applyBorder="1" applyAlignment="1">
      <alignment horizontal="left" vertical="center" wrapText="1"/>
    </xf>
    <xf numFmtId="4" fontId="65" fillId="2" borderId="24" xfId="557" applyNumberFormat="1" applyFont="1" applyFill="1" applyBorder="1" applyAlignment="1">
      <alignment horizontal="left" vertical="center" wrapText="1"/>
    </xf>
    <xf numFmtId="49" fontId="65" fillId="0" borderId="27" xfId="475" applyNumberFormat="1" applyFont="1" applyBorder="1" applyAlignment="1">
      <alignment horizontal="left" vertical="center" wrapText="1"/>
    </xf>
    <xf numFmtId="0" fontId="65" fillId="0" borderId="28" xfId="475" applyFont="1" applyBorder="1" applyAlignment="1">
      <alignment horizontal="left" vertical="center" wrapText="1"/>
    </xf>
    <xf numFmtId="0" fontId="65" fillId="0" borderId="28" xfId="546" applyFont="1" applyBorder="1" applyAlignment="1">
      <alignment horizontal="left" vertical="center" wrapText="1"/>
    </xf>
    <xf numFmtId="49" fontId="65" fillId="0" borderId="28" xfId="546" applyNumberFormat="1" applyFont="1" applyBorder="1" applyAlignment="1">
      <alignment horizontal="left" vertical="center" wrapText="1"/>
    </xf>
    <xf numFmtId="168" fontId="65" fillId="2" borderId="28" xfId="557" applyNumberFormat="1" applyFont="1" applyFill="1" applyBorder="1" applyAlignment="1">
      <alignment horizontal="left" vertical="center" wrapText="1"/>
    </xf>
    <xf numFmtId="4" fontId="65" fillId="2" borderId="29" xfId="557" applyNumberFormat="1" applyFont="1" applyFill="1" applyBorder="1" applyAlignment="1">
      <alignment horizontal="left" vertical="center" wrapText="1"/>
    </xf>
    <xf numFmtId="4" fontId="65" fillId="0" borderId="39" xfId="561" applyNumberFormat="1" applyFont="1" applyBorder="1" applyAlignment="1">
      <alignment horizontal="left" vertical="center" wrapText="1"/>
    </xf>
    <xf numFmtId="4" fontId="69" fillId="2" borderId="34" xfId="561" applyNumberFormat="1" applyFont="1" applyFill="1" applyBorder="1" applyAlignment="1">
      <alignment horizontal="left" vertical="center" wrapText="1"/>
    </xf>
    <xf numFmtId="0" fontId="70" fillId="0" borderId="0" xfId="0" applyNumberFormat="1" applyFont="1" applyAlignment="1">
      <alignment horizontal="center" vertical="top" wrapText="1"/>
    </xf>
    <xf numFmtId="49" fontId="70" fillId="0" borderId="0" xfId="0" applyNumberFormat="1" applyFont="1" applyAlignment="1">
      <alignment horizontal="left" vertical="top" wrapText="1"/>
    </xf>
    <xf numFmtId="0" fontId="70" fillId="0" borderId="0" xfId="0" applyFont="1" applyAlignment="1">
      <alignment horizontal="left" vertical="top" wrapText="1"/>
    </xf>
    <xf numFmtId="0" fontId="70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 vertical="top" wrapText="1"/>
    </xf>
    <xf numFmtId="4" fontId="9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0" fillId="0" borderId="0" xfId="0" applyAlignment="1">
      <alignment vertical="top" wrapText="1"/>
    </xf>
    <xf numFmtId="0" fontId="4" fillId="0" borderId="0" xfId="2" applyFont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6" xfId="1" applyFont="1" applyBorder="1" applyAlignment="1">
      <alignment horizontal="right" wrapText="1"/>
    </xf>
    <xf numFmtId="0" fontId="4" fillId="0" borderId="7" xfId="1" applyFont="1" applyBorder="1" applyAlignment="1">
      <alignment horizontal="right" wrapText="1"/>
    </xf>
    <xf numFmtId="0" fontId="4" fillId="0" borderId="8" xfId="1" applyFont="1" applyBorder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62" fillId="34" borderId="6" xfId="1" applyFont="1" applyFill="1" applyBorder="1" applyAlignment="1">
      <alignment horizontal="right" wrapText="1"/>
    </xf>
    <xf numFmtId="0" fontId="62" fillId="34" borderId="7" xfId="1" applyFont="1" applyFill="1" applyBorder="1" applyAlignment="1">
      <alignment horizontal="right" wrapText="1"/>
    </xf>
    <xf numFmtId="0" fontId="62" fillId="34" borderId="8" xfId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6" xfId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0" fontId="3" fillId="0" borderId="8" xfId="1" applyFont="1" applyBorder="1" applyAlignment="1">
      <alignment horizontal="right" wrapText="1"/>
    </xf>
    <xf numFmtId="0" fontId="4" fillId="4" borderId="3" xfId="2" applyFont="1" applyFill="1" applyBorder="1" applyAlignment="1">
      <alignment horizontal="center" vertical="top"/>
    </xf>
    <xf numFmtId="0" fontId="4" fillId="4" borderId="4" xfId="2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/>
    </xf>
    <xf numFmtId="49" fontId="4" fillId="4" borderId="3" xfId="2" applyNumberFormat="1" applyFont="1" applyFill="1" applyBorder="1" applyAlignment="1">
      <alignment horizontal="left" vertical="top" wrapText="1"/>
    </xf>
    <xf numFmtId="49" fontId="4" fillId="4" borderId="4" xfId="2" applyNumberFormat="1" applyFont="1" applyFill="1" applyBorder="1" applyAlignment="1">
      <alignment horizontal="left" vertical="top" wrapText="1"/>
    </xf>
    <xf numFmtId="49" fontId="4" fillId="4" borderId="5" xfId="2" applyNumberFormat="1" applyFont="1" applyFill="1" applyBorder="1" applyAlignment="1">
      <alignment horizontal="left" vertical="top" wrapText="1"/>
    </xf>
    <xf numFmtId="0" fontId="67" fillId="0" borderId="36" xfId="561" applyFont="1" applyBorder="1" applyAlignment="1">
      <alignment horizontal="center" vertical="center" wrapText="1"/>
    </xf>
    <xf numFmtId="0" fontId="67" fillId="0" borderId="37" xfId="561" applyFont="1" applyBorder="1" applyAlignment="1">
      <alignment horizontal="center" vertical="center" wrapText="1"/>
    </xf>
    <xf numFmtId="0" fontId="67" fillId="0" borderId="41" xfId="561" applyFont="1" applyBorder="1" applyAlignment="1">
      <alignment horizontal="center" vertical="center" wrapText="1"/>
    </xf>
    <xf numFmtId="0" fontId="65" fillId="0" borderId="30" xfId="562" applyFont="1" applyBorder="1" applyAlignment="1">
      <alignment horizontal="left" vertical="center" wrapText="1"/>
    </xf>
    <xf numFmtId="0" fontId="65" fillId="0" borderId="5" xfId="562" applyFont="1" applyBorder="1" applyAlignment="1">
      <alignment horizontal="left" vertical="center" wrapText="1"/>
    </xf>
    <xf numFmtId="0" fontId="67" fillId="0" borderId="25" xfId="561" applyFont="1" applyBorder="1" applyAlignment="1">
      <alignment horizontal="left" vertical="center" wrapText="1"/>
    </xf>
    <xf numFmtId="0" fontId="67" fillId="0" borderId="2" xfId="561" applyFont="1" applyBorder="1" applyAlignment="1">
      <alignment horizontal="left" vertical="center" wrapText="1"/>
    </xf>
    <xf numFmtId="0" fontId="57" fillId="0" borderId="0" xfId="546" applyFont="1" applyBorder="1" applyAlignment="1">
      <alignment horizontal="center" vertical="center" wrapText="1"/>
    </xf>
    <xf numFmtId="0" fontId="59" fillId="0" borderId="0" xfId="562" applyFont="1" applyBorder="1" applyAlignment="1">
      <alignment horizontal="left"/>
    </xf>
    <xf numFmtId="49" fontId="66" fillId="0" borderId="22" xfId="475" applyNumberFormat="1" applyFont="1" applyBorder="1" applyAlignment="1">
      <alignment horizontal="left" vertical="center" wrapText="1"/>
    </xf>
    <xf numFmtId="49" fontId="66" fillId="0" borderId="23" xfId="475" applyNumberFormat="1" applyFont="1" applyBorder="1" applyAlignment="1">
      <alignment horizontal="left" vertical="center" wrapText="1"/>
    </xf>
    <xf numFmtId="49" fontId="66" fillId="0" borderId="24" xfId="475" applyNumberFormat="1" applyFont="1" applyBorder="1" applyAlignment="1">
      <alignment horizontal="left" vertical="center" wrapText="1"/>
    </xf>
    <xf numFmtId="0" fontId="66" fillId="0" borderId="32" xfId="562" applyFont="1" applyBorder="1" applyAlignment="1">
      <alignment horizontal="left" vertical="center" wrapText="1"/>
    </xf>
    <xf numFmtId="0" fontId="66" fillId="0" borderId="33" xfId="562" applyFont="1" applyBorder="1" applyAlignment="1">
      <alignment horizontal="left" vertical="center" wrapText="1"/>
    </xf>
    <xf numFmtId="0" fontId="59" fillId="2" borderId="0" xfId="562" applyFont="1" applyFill="1" applyBorder="1" applyAlignment="1">
      <alignment horizontal="center" wrapText="1"/>
    </xf>
    <xf numFmtId="0" fontId="66" fillId="0" borderId="36" xfId="562" applyFont="1" applyBorder="1" applyAlignment="1">
      <alignment horizontal="center" vertical="center" wrapText="1"/>
    </xf>
    <xf numFmtId="0" fontId="66" fillId="0" borderId="37" xfId="562" applyFont="1" applyBorder="1" applyAlignment="1">
      <alignment horizontal="center" vertical="center" wrapText="1"/>
    </xf>
    <xf numFmtId="0" fontId="66" fillId="0" borderId="41" xfId="562" applyFont="1" applyBorder="1" applyAlignment="1">
      <alignment horizontal="center" vertical="center" wrapText="1"/>
    </xf>
    <xf numFmtId="0" fontId="65" fillId="0" borderId="25" xfId="562" applyFont="1" applyBorder="1" applyAlignment="1">
      <alignment horizontal="left" vertical="center" wrapText="1"/>
    </xf>
    <xf numFmtId="0" fontId="65" fillId="0" borderId="2" xfId="562" applyFont="1" applyBorder="1" applyAlignment="1">
      <alignment horizontal="left" vertical="center" wrapText="1"/>
    </xf>
    <xf numFmtId="0" fontId="64" fillId="0" borderId="32" xfId="562" applyFont="1" applyBorder="1" applyAlignment="1">
      <alignment horizontal="left" vertical="center" wrapText="1"/>
    </xf>
    <xf numFmtId="0" fontId="64" fillId="0" borderId="33" xfId="562" applyFont="1" applyBorder="1" applyAlignment="1">
      <alignment horizontal="left" vertical="center" wrapText="1"/>
    </xf>
    <xf numFmtId="0" fontId="65" fillId="0" borderId="38" xfId="562" applyFont="1" applyBorder="1" applyAlignment="1">
      <alignment horizontal="left" vertical="center" wrapText="1"/>
    </xf>
    <xf numFmtId="0" fontId="65" fillId="0" borderId="3" xfId="562" applyFont="1" applyBorder="1" applyAlignment="1">
      <alignment horizontal="left" vertical="center" wrapText="1"/>
    </xf>
    <xf numFmtId="0" fontId="67" fillId="0" borderId="42" xfId="561" applyFont="1" applyBorder="1" applyAlignment="1">
      <alignment horizontal="center" vertical="center" wrapText="1"/>
    </xf>
    <xf numFmtId="0" fontId="67" fillId="0" borderId="43" xfId="561" applyFont="1" applyBorder="1" applyAlignment="1">
      <alignment horizontal="center" vertical="center" wrapText="1"/>
    </xf>
    <xf numFmtId="0" fontId="67" fillId="0" borderId="44" xfId="561" applyFont="1" applyBorder="1" applyAlignment="1">
      <alignment horizontal="center" vertical="center" wrapText="1"/>
    </xf>
    <xf numFmtId="0" fontId="70" fillId="0" borderId="0" xfId="0" applyNumberFormat="1" applyFont="1" applyAlignment="1">
      <alignment horizontal="center" vertical="top" wrapText="1"/>
    </xf>
    <xf numFmtId="0" fontId="71" fillId="0" borderId="0" xfId="0" applyNumberFormat="1" applyFont="1" applyAlignment="1">
      <alignment horizontal="center" vertical="top" wrapText="1"/>
    </xf>
    <xf numFmtId="0" fontId="65" fillId="0" borderId="38" xfId="561" applyFont="1" applyBorder="1" applyAlignment="1">
      <alignment horizontal="left" vertical="center" wrapText="1"/>
    </xf>
    <xf numFmtId="0" fontId="65" fillId="0" borderId="3" xfId="561" applyFont="1" applyBorder="1" applyAlignment="1">
      <alignment horizontal="left" vertical="center" wrapText="1"/>
    </xf>
    <xf numFmtId="0" fontId="69" fillId="2" borderId="32" xfId="561" applyFont="1" applyFill="1" applyBorder="1" applyAlignment="1">
      <alignment horizontal="left" vertical="center" wrapText="1"/>
    </xf>
    <xf numFmtId="0" fontId="69" fillId="2" borderId="33" xfId="561" applyFont="1" applyFill="1" applyBorder="1" applyAlignment="1">
      <alignment horizontal="left" vertical="center" wrapText="1"/>
    </xf>
  </cellXfs>
  <cellStyles count="982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40srv012\&#1054;&#1073;&#1084;&#1077;&#1085;\&#1044;&#1086;&#1082;&#1091;&#1084;&#1077;&#1085;&#1090;&#1099;%20-%20gavrush\___&#1057;&#1052;&#1045;&#1058;&#1053;&#1040;&#1071;%20&#1044;&#1054;&#1050;&#1059;&#1052;&#1045;&#1053;&#1058;&#1040;&#1062;&#1048;&#1071;\&#1048;&#1055;&#1056;\&#1048;&#1055;&#1056;%202018-2022\&#1048;&#1055;&#1056;%202018-2022%20&#1080;&#1079;&#1084;.%2015.12.2016\87_&#1055;&#1057;%2035_6%20&#1044;&#1077;&#1087;&#1086;\H-25-&#1055;&#1069;&#1057;-87%20&#1055;&#1057;%2035_6%20&#1044;&#1077;&#1087;&#1086;\&#1056;&#1072;&#1089;&#1095;&#1077;&#1090;%20&#1087;&#1086;%20&#1052;&#1056;&#1057;&#1050;%20&#1044;&#1077;&#1087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</sheetNames>
    <sheetDataSet>
      <sheetData sheetId="0" refreshError="1">
        <row r="16">
          <cell r="H16">
            <v>986190</v>
          </cell>
        </row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71"/>
  <sheetViews>
    <sheetView showGridLines="0" topLeftCell="A19" zoomScale="85" zoomScaleNormal="85" workbookViewId="0">
      <selection activeCell="D66" sqref="D66:G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5" width="13.85546875" style="4" customWidth="1"/>
    <col min="6" max="6" width="13.42578125" style="4" customWidth="1"/>
    <col min="7" max="7" width="12.5703125" style="4" customWidth="1"/>
    <col min="8" max="8" width="15.140625" style="4" customWidth="1"/>
    <col min="9" max="10" width="13.85546875" style="6" bestFit="1" customWidth="1"/>
    <col min="11" max="11" width="9.140625" style="6" customWidth="1"/>
    <col min="12" max="254" width="9.140625" style="6"/>
    <col min="255" max="255" width="5" style="6" customWidth="1"/>
    <col min="256" max="256" width="17.85546875" style="6" customWidth="1"/>
    <col min="257" max="257" width="48.42578125" style="6" customWidth="1"/>
    <col min="258" max="258" width="12.28515625" style="6" customWidth="1"/>
    <col min="259" max="260" width="13" style="6" customWidth="1"/>
    <col min="261" max="261" width="13.42578125" style="6" customWidth="1"/>
    <col min="262" max="262" width="12.5703125" style="6" customWidth="1"/>
    <col min="263" max="263" width="13.42578125" style="6" customWidth="1"/>
    <col min="264" max="510" width="9.140625" style="6"/>
    <col min="511" max="511" width="5" style="6" customWidth="1"/>
    <col min="512" max="512" width="17.85546875" style="6" customWidth="1"/>
    <col min="513" max="513" width="48.42578125" style="6" customWidth="1"/>
    <col min="514" max="514" width="12.28515625" style="6" customWidth="1"/>
    <col min="515" max="516" width="13" style="6" customWidth="1"/>
    <col min="517" max="517" width="13.42578125" style="6" customWidth="1"/>
    <col min="518" max="518" width="12.5703125" style="6" customWidth="1"/>
    <col min="519" max="519" width="13.42578125" style="6" customWidth="1"/>
    <col min="520" max="766" width="9.140625" style="6"/>
    <col min="767" max="767" width="5" style="6" customWidth="1"/>
    <col min="768" max="768" width="17.85546875" style="6" customWidth="1"/>
    <col min="769" max="769" width="48.42578125" style="6" customWidth="1"/>
    <col min="770" max="770" width="12.28515625" style="6" customWidth="1"/>
    <col min="771" max="772" width="13" style="6" customWidth="1"/>
    <col min="773" max="773" width="13.42578125" style="6" customWidth="1"/>
    <col min="774" max="774" width="12.5703125" style="6" customWidth="1"/>
    <col min="775" max="775" width="13.42578125" style="6" customWidth="1"/>
    <col min="776" max="1022" width="9.140625" style="6"/>
    <col min="1023" max="1023" width="5" style="6" customWidth="1"/>
    <col min="1024" max="1024" width="17.85546875" style="6" customWidth="1"/>
    <col min="1025" max="1025" width="48.42578125" style="6" customWidth="1"/>
    <col min="1026" max="1026" width="12.28515625" style="6" customWidth="1"/>
    <col min="1027" max="1028" width="13" style="6" customWidth="1"/>
    <col min="1029" max="1029" width="13.42578125" style="6" customWidth="1"/>
    <col min="1030" max="1030" width="12.5703125" style="6" customWidth="1"/>
    <col min="1031" max="1031" width="13.42578125" style="6" customWidth="1"/>
    <col min="1032" max="1278" width="9.140625" style="6"/>
    <col min="1279" max="1279" width="5" style="6" customWidth="1"/>
    <col min="1280" max="1280" width="17.85546875" style="6" customWidth="1"/>
    <col min="1281" max="1281" width="48.42578125" style="6" customWidth="1"/>
    <col min="1282" max="1282" width="12.28515625" style="6" customWidth="1"/>
    <col min="1283" max="1284" width="13" style="6" customWidth="1"/>
    <col min="1285" max="1285" width="13.42578125" style="6" customWidth="1"/>
    <col min="1286" max="1286" width="12.5703125" style="6" customWidth="1"/>
    <col min="1287" max="1287" width="13.42578125" style="6" customWidth="1"/>
    <col min="1288" max="1534" width="9.140625" style="6"/>
    <col min="1535" max="1535" width="5" style="6" customWidth="1"/>
    <col min="1536" max="1536" width="17.85546875" style="6" customWidth="1"/>
    <col min="1537" max="1537" width="48.42578125" style="6" customWidth="1"/>
    <col min="1538" max="1538" width="12.28515625" style="6" customWidth="1"/>
    <col min="1539" max="1540" width="13" style="6" customWidth="1"/>
    <col min="1541" max="1541" width="13.42578125" style="6" customWidth="1"/>
    <col min="1542" max="1542" width="12.5703125" style="6" customWidth="1"/>
    <col min="1543" max="1543" width="13.42578125" style="6" customWidth="1"/>
    <col min="1544" max="1790" width="9.140625" style="6"/>
    <col min="1791" max="1791" width="5" style="6" customWidth="1"/>
    <col min="1792" max="1792" width="17.85546875" style="6" customWidth="1"/>
    <col min="1793" max="1793" width="48.42578125" style="6" customWidth="1"/>
    <col min="1794" max="1794" width="12.28515625" style="6" customWidth="1"/>
    <col min="1795" max="1796" width="13" style="6" customWidth="1"/>
    <col min="1797" max="1797" width="13.42578125" style="6" customWidth="1"/>
    <col min="1798" max="1798" width="12.5703125" style="6" customWidth="1"/>
    <col min="1799" max="1799" width="13.42578125" style="6" customWidth="1"/>
    <col min="1800" max="2046" width="9.140625" style="6"/>
    <col min="2047" max="2047" width="5" style="6" customWidth="1"/>
    <col min="2048" max="2048" width="17.85546875" style="6" customWidth="1"/>
    <col min="2049" max="2049" width="48.42578125" style="6" customWidth="1"/>
    <col min="2050" max="2050" width="12.28515625" style="6" customWidth="1"/>
    <col min="2051" max="2052" width="13" style="6" customWidth="1"/>
    <col min="2053" max="2053" width="13.42578125" style="6" customWidth="1"/>
    <col min="2054" max="2054" width="12.5703125" style="6" customWidth="1"/>
    <col min="2055" max="2055" width="13.42578125" style="6" customWidth="1"/>
    <col min="2056" max="2302" width="9.140625" style="6"/>
    <col min="2303" max="2303" width="5" style="6" customWidth="1"/>
    <col min="2304" max="2304" width="17.85546875" style="6" customWidth="1"/>
    <col min="2305" max="2305" width="48.42578125" style="6" customWidth="1"/>
    <col min="2306" max="2306" width="12.28515625" style="6" customWidth="1"/>
    <col min="2307" max="2308" width="13" style="6" customWidth="1"/>
    <col min="2309" max="2309" width="13.42578125" style="6" customWidth="1"/>
    <col min="2310" max="2310" width="12.5703125" style="6" customWidth="1"/>
    <col min="2311" max="2311" width="13.42578125" style="6" customWidth="1"/>
    <col min="2312" max="2558" width="9.140625" style="6"/>
    <col min="2559" max="2559" width="5" style="6" customWidth="1"/>
    <col min="2560" max="2560" width="17.85546875" style="6" customWidth="1"/>
    <col min="2561" max="2561" width="48.42578125" style="6" customWidth="1"/>
    <col min="2562" max="2562" width="12.28515625" style="6" customWidth="1"/>
    <col min="2563" max="2564" width="13" style="6" customWidth="1"/>
    <col min="2565" max="2565" width="13.42578125" style="6" customWidth="1"/>
    <col min="2566" max="2566" width="12.5703125" style="6" customWidth="1"/>
    <col min="2567" max="2567" width="13.42578125" style="6" customWidth="1"/>
    <col min="2568" max="2814" width="9.140625" style="6"/>
    <col min="2815" max="2815" width="5" style="6" customWidth="1"/>
    <col min="2816" max="2816" width="17.85546875" style="6" customWidth="1"/>
    <col min="2817" max="2817" width="48.42578125" style="6" customWidth="1"/>
    <col min="2818" max="2818" width="12.28515625" style="6" customWidth="1"/>
    <col min="2819" max="2820" width="13" style="6" customWidth="1"/>
    <col min="2821" max="2821" width="13.42578125" style="6" customWidth="1"/>
    <col min="2822" max="2822" width="12.5703125" style="6" customWidth="1"/>
    <col min="2823" max="2823" width="13.42578125" style="6" customWidth="1"/>
    <col min="2824" max="3070" width="9.140625" style="6"/>
    <col min="3071" max="3071" width="5" style="6" customWidth="1"/>
    <col min="3072" max="3072" width="17.85546875" style="6" customWidth="1"/>
    <col min="3073" max="3073" width="48.42578125" style="6" customWidth="1"/>
    <col min="3074" max="3074" width="12.28515625" style="6" customWidth="1"/>
    <col min="3075" max="3076" width="13" style="6" customWidth="1"/>
    <col min="3077" max="3077" width="13.42578125" style="6" customWidth="1"/>
    <col min="3078" max="3078" width="12.5703125" style="6" customWidth="1"/>
    <col min="3079" max="3079" width="13.42578125" style="6" customWidth="1"/>
    <col min="3080" max="3326" width="9.140625" style="6"/>
    <col min="3327" max="3327" width="5" style="6" customWidth="1"/>
    <col min="3328" max="3328" width="17.85546875" style="6" customWidth="1"/>
    <col min="3329" max="3329" width="48.42578125" style="6" customWidth="1"/>
    <col min="3330" max="3330" width="12.28515625" style="6" customWidth="1"/>
    <col min="3331" max="3332" width="13" style="6" customWidth="1"/>
    <col min="3333" max="3333" width="13.42578125" style="6" customWidth="1"/>
    <col min="3334" max="3334" width="12.5703125" style="6" customWidth="1"/>
    <col min="3335" max="3335" width="13.42578125" style="6" customWidth="1"/>
    <col min="3336" max="3582" width="9.140625" style="6"/>
    <col min="3583" max="3583" width="5" style="6" customWidth="1"/>
    <col min="3584" max="3584" width="17.85546875" style="6" customWidth="1"/>
    <col min="3585" max="3585" width="48.42578125" style="6" customWidth="1"/>
    <col min="3586" max="3586" width="12.28515625" style="6" customWidth="1"/>
    <col min="3587" max="3588" width="13" style="6" customWidth="1"/>
    <col min="3589" max="3589" width="13.42578125" style="6" customWidth="1"/>
    <col min="3590" max="3590" width="12.5703125" style="6" customWidth="1"/>
    <col min="3591" max="3591" width="13.42578125" style="6" customWidth="1"/>
    <col min="3592" max="3838" width="9.140625" style="6"/>
    <col min="3839" max="3839" width="5" style="6" customWidth="1"/>
    <col min="3840" max="3840" width="17.85546875" style="6" customWidth="1"/>
    <col min="3841" max="3841" width="48.42578125" style="6" customWidth="1"/>
    <col min="3842" max="3842" width="12.28515625" style="6" customWidth="1"/>
    <col min="3843" max="3844" width="13" style="6" customWidth="1"/>
    <col min="3845" max="3845" width="13.42578125" style="6" customWidth="1"/>
    <col min="3846" max="3846" width="12.5703125" style="6" customWidth="1"/>
    <col min="3847" max="3847" width="13.42578125" style="6" customWidth="1"/>
    <col min="3848" max="4094" width="9.140625" style="6"/>
    <col min="4095" max="4095" width="5" style="6" customWidth="1"/>
    <col min="4096" max="4096" width="17.85546875" style="6" customWidth="1"/>
    <col min="4097" max="4097" width="48.42578125" style="6" customWidth="1"/>
    <col min="4098" max="4098" width="12.28515625" style="6" customWidth="1"/>
    <col min="4099" max="4100" width="13" style="6" customWidth="1"/>
    <col min="4101" max="4101" width="13.42578125" style="6" customWidth="1"/>
    <col min="4102" max="4102" width="12.5703125" style="6" customWidth="1"/>
    <col min="4103" max="4103" width="13.42578125" style="6" customWidth="1"/>
    <col min="4104" max="4350" width="9.140625" style="6"/>
    <col min="4351" max="4351" width="5" style="6" customWidth="1"/>
    <col min="4352" max="4352" width="17.85546875" style="6" customWidth="1"/>
    <col min="4353" max="4353" width="48.42578125" style="6" customWidth="1"/>
    <col min="4354" max="4354" width="12.28515625" style="6" customWidth="1"/>
    <col min="4355" max="4356" width="13" style="6" customWidth="1"/>
    <col min="4357" max="4357" width="13.42578125" style="6" customWidth="1"/>
    <col min="4358" max="4358" width="12.5703125" style="6" customWidth="1"/>
    <col min="4359" max="4359" width="13.42578125" style="6" customWidth="1"/>
    <col min="4360" max="4606" width="9.140625" style="6"/>
    <col min="4607" max="4607" width="5" style="6" customWidth="1"/>
    <col min="4608" max="4608" width="17.85546875" style="6" customWidth="1"/>
    <col min="4609" max="4609" width="48.42578125" style="6" customWidth="1"/>
    <col min="4610" max="4610" width="12.28515625" style="6" customWidth="1"/>
    <col min="4611" max="4612" width="13" style="6" customWidth="1"/>
    <col min="4613" max="4613" width="13.42578125" style="6" customWidth="1"/>
    <col min="4614" max="4614" width="12.5703125" style="6" customWidth="1"/>
    <col min="4615" max="4615" width="13.42578125" style="6" customWidth="1"/>
    <col min="4616" max="4862" width="9.140625" style="6"/>
    <col min="4863" max="4863" width="5" style="6" customWidth="1"/>
    <col min="4864" max="4864" width="17.85546875" style="6" customWidth="1"/>
    <col min="4865" max="4865" width="48.42578125" style="6" customWidth="1"/>
    <col min="4866" max="4866" width="12.28515625" style="6" customWidth="1"/>
    <col min="4867" max="4868" width="13" style="6" customWidth="1"/>
    <col min="4869" max="4869" width="13.42578125" style="6" customWidth="1"/>
    <col min="4870" max="4870" width="12.5703125" style="6" customWidth="1"/>
    <col min="4871" max="4871" width="13.42578125" style="6" customWidth="1"/>
    <col min="4872" max="5118" width="9.140625" style="6"/>
    <col min="5119" max="5119" width="5" style="6" customWidth="1"/>
    <col min="5120" max="5120" width="17.85546875" style="6" customWidth="1"/>
    <col min="5121" max="5121" width="48.42578125" style="6" customWidth="1"/>
    <col min="5122" max="5122" width="12.28515625" style="6" customWidth="1"/>
    <col min="5123" max="5124" width="13" style="6" customWidth="1"/>
    <col min="5125" max="5125" width="13.42578125" style="6" customWidth="1"/>
    <col min="5126" max="5126" width="12.5703125" style="6" customWidth="1"/>
    <col min="5127" max="5127" width="13.42578125" style="6" customWidth="1"/>
    <col min="5128" max="5374" width="9.140625" style="6"/>
    <col min="5375" max="5375" width="5" style="6" customWidth="1"/>
    <col min="5376" max="5376" width="17.85546875" style="6" customWidth="1"/>
    <col min="5377" max="5377" width="48.42578125" style="6" customWidth="1"/>
    <col min="5378" max="5378" width="12.28515625" style="6" customWidth="1"/>
    <col min="5379" max="5380" width="13" style="6" customWidth="1"/>
    <col min="5381" max="5381" width="13.42578125" style="6" customWidth="1"/>
    <col min="5382" max="5382" width="12.5703125" style="6" customWidth="1"/>
    <col min="5383" max="5383" width="13.42578125" style="6" customWidth="1"/>
    <col min="5384" max="5630" width="9.140625" style="6"/>
    <col min="5631" max="5631" width="5" style="6" customWidth="1"/>
    <col min="5632" max="5632" width="17.85546875" style="6" customWidth="1"/>
    <col min="5633" max="5633" width="48.42578125" style="6" customWidth="1"/>
    <col min="5634" max="5634" width="12.28515625" style="6" customWidth="1"/>
    <col min="5635" max="5636" width="13" style="6" customWidth="1"/>
    <col min="5637" max="5637" width="13.42578125" style="6" customWidth="1"/>
    <col min="5638" max="5638" width="12.5703125" style="6" customWidth="1"/>
    <col min="5639" max="5639" width="13.42578125" style="6" customWidth="1"/>
    <col min="5640" max="5886" width="9.140625" style="6"/>
    <col min="5887" max="5887" width="5" style="6" customWidth="1"/>
    <col min="5888" max="5888" width="17.85546875" style="6" customWidth="1"/>
    <col min="5889" max="5889" width="48.42578125" style="6" customWidth="1"/>
    <col min="5890" max="5890" width="12.28515625" style="6" customWidth="1"/>
    <col min="5891" max="5892" width="13" style="6" customWidth="1"/>
    <col min="5893" max="5893" width="13.42578125" style="6" customWidth="1"/>
    <col min="5894" max="5894" width="12.5703125" style="6" customWidth="1"/>
    <col min="5895" max="5895" width="13.42578125" style="6" customWidth="1"/>
    <col min="5896" max="6142" width="9.140625" style="6"/>
    <col min="6143" max="6143" width="5" style="6" customWidth="1"/>
    <col min="6144" max="6144" width="17.85546875" style="6" customWidth="1"/>
    <col min="6145" max="6145" width="48.42578125" style="6" customWidth="1"/>
    <col min="6146" max="6146" width="12.28515625" style="6" customWidth="1"/>
    <col min="6147" max="6148" width="13" style="6" customWidth="1"/>
    <col min="6149" max="6149" width="13.42578125" style="6" customWidth="1"/>
    <col min="6150" max="6150" width="12.5703125" style="6" customWidth="1"/>
    <col min="6151" max="6151" width="13.42578125" style="6" customWidth="1"/>
    <col min="6152" max="6398" width="9.140625" style="6"/>
    <col min="6399" max="6399" width="5" style="6" customWidth="1"/>
    <col min="6400" max="6400" width="17.85546875" style="6" customWidth="1"/>
    <col min="6401" max="6401" width="48.42578125" style="6" customWidth="1"/>
    <col min="6402" max="6402" width="12.28515625" style="6" customWidth="1"/>
    <col min="6403" max="6404" width="13" style="6" customWidth="1"/>
    <col min="6405" max="6405" width="13.42578125" style="6" customWidth="1"/>
    <col min="6406" max="6406" width="12.5703125" style="6" customWidth="1"/>
    <col min="6407" max="6407" width="13.42578125" style="6" customWidth="1"/>
    <col min="6408" max="6654" width="9.140625" style="6"/>
    <col min="6655" max="6655" width="5" style="6" customWidth="1"/>
    <col min="6656" max="6656" width="17.85546875" style="6" customWidth="1"/>
    <col min="6657" max="6657" width="48.42578125" style="6" customWidth="1"/>
    <col min="6658" max="6658" width="12.28515625" style="6" customWidth="1"/>
    <col min="6659" max="6660" width="13" style="6" customWidth="1"/>
    <col min="6661" max="6661" width="13.42578125" style="6" customWidth="1"/>
    <col min="6662" max="6662" width="12.5703125" style="6" customWidth="1"/>
    <col min="6663" max="6663" width="13.42578125" style="6" customWidth="1"/>
    <col min="6664" max="6910" width="9.140625" style="6"/>
    <col min="6911" max="6911" width="5" style="6" customWidth="1"/>
    <col min="6912" max="6912" width="17.85546875" style="6" customWidth="1"/>
    <col min="6913" max="6913" width="48.42578125" style="6" customWidth="1"/>
    <col min="6914" max="6914" width="12.28515625" style="6" customWidth="1"/>
    <col min="6915" max="6916" width="13" style="6" customWidth="1"/>
    <col min="6917" max="6917" width="13.42578125" style="6" customWidth="1"/>
    <col min="6918" max="6918" width="12.5703125" style="6" customWidth="1"/>
    <col min="6919" max="6919" width="13.42578125" style="6" customWidth="1"/>
    <col min="6920" max="7166" width="9.140625" style="6"/>
    <col min="7167" max="7167" width="5" style="6" customWidth="1"/>
    <col min="7168" max="7168" width="17.85546875" style="6" customWidth="1"/>
    <col min="7169" max="7169" width="48.42578125" style="6" customWidth="1"/>
    <col min="7170" max="7170" width="12.28515625" style="6" customWidth="1"/>
    <col min="7171" max="7172" width="13" style="6" customWidth="1"/>
    <col min="7173" max="7173" width="13.42578125" style="6" customWidth="1"/>
    <col min="7174" max="7174" width="12.5703125" style="6" customWidth="1"/>
    <col min="7175" max="7175" width="13.42578125" style="6" customWidth="1"/>
    <col min="7176" max="7422" width="9.140625" style="6"/>
    <col min="7423" max="7423" width="5" style="6" customWidth="1"/>
    <col min="7424" max="7424" width="17.85546875" style="6" customWidth="1"/>
    <col min="7425" max="7425" width="48.42578125" style="6" customWidth="1"/>
    <col min="7426" max="7426" width="12.28515625" style="6" customWidth="1"/>
    <col min="7427" max="7428" width="13" style="6" customWidth="1"/>
    <col min="7429" max="7429" width="13.42578125" style="6" customWidth="1"/>
    <col min="7430" max="7430" width="12.5703125" style="6" customWidth="1"/>
    <col min="7431" max="7431" width="13.42578125" style="6" customWidth="1"/>
    <col min="7432" max="7678" width="9.140625" style="6"/>
    <col min="7679" max="7679" width="5" style="6" customWidth="1"/>
    <col min="7680" max="7680" width="17.85546875" style="6" customWidth="1"/>
    <col min="7681" max="7681" width="48.42578125" style="6" customWidth="1"/>
    <col min="7682" max="7682" width="12.28515625" style="6" customWidth="1"/>
    <col min="7683" max="7684" width="13" style="6" customWidth="1"/>
    <col min="7685" max="7685" width="13.42578125" style="6" customWidth="1"/>
    <col min="7686" max="7686" width="12.5703125" style="6" customWidth="1"/>
    <col min="7687" max="7687" width="13.42578125" style="6" customWidth="1"/>
    <col min="7688" max="7934" width="9.140625" style="6"/>
    <col min="7935" max="7935" width="5" style="6" customWidth="1"/>
    <col min="7936" max="7936" width="17.85546875" style="6" customWidth="1"/>
    <col min="7937" max="7937" width="48.42578125" style="6" customWidth="1"/>
    <col min="7938" max="7938" width="12.28515625" style="6" customWidth="1"/>
    <col min="7939" max="7940" width="13" style="6" customWidth="1"/>
    <col min="7941" max="7941" width="13.42578125" style="6" customWidth="1"/>
    <col min="7942" max="7942" width="12.5703125" style="6" customWidth="1"/>
    <col min="7943" max="7943" width="13.42578125" style="6" customWidth="1"/>
    <col min="7944" max="8190" width="9.140625" style="6"/>
    <col min="8191" max="8191" width="5" style="6" customWidth="1"/>
    <col min="8192" max="8192" width="17.85546875" style="6" customWidth="1"/>
    <col min="8193" max="8193" width="48.42578125" style="6" customWidth="1"/>
    <col min="8194" max="8194" width="12.28515625" style="6" customWidth="1"/>
    <col min="8195" max="8196" width="13" style="6" customWidth="1"/>
    <col min="8197" max="8197" width="13.42578125" style="6" customWidth="1"/>
    <col min="8198" max="8198" width="12.5703125" style="6" customWidth="1"/>
    <col min="8199" max="8199" width="13.42578125" style="6" customWidth="1"/>
    <col min="8200" max="8446" width="9.140625" style="6"/>
    <col min="8447" max="8447" width="5" style="6" customWidth="1"/>
    <col min="8448" max="8448" width="17.85546875" style="6" customWidth="1"/>
    <col min="8449" max="8449" width="48.42578125" style="6" customWidth="1"/>
    <col min="8450" max="8450" width="12.28515625" style="6" customWidth="1"/>
    <col min="8451" max="8452" width="13" style="6" customWidth="1"/>
    <col min="8453" max="8453" width="13.42578125" style="6" customWidth="1"/>
    <col min="8454" max="8454" width="12.5703125" style="6" customWidth="1"/>
    <col min="8455" max="8455" width="13.42578125" style="6" customWidth="1"/>
    <col min="8456" max="8702" width="9.140625" style="6"/>
    <col min="8703" max="8703" width="5" style="6" customWidth="1"/>
    <col min="8704" max="8704" width="17.85546875" style="6" customWidth="1"/>
    <col min="8705" max="8705" width="48.42578125" style="6" customWidth="1"/>
    <col min="8706" max="8706" width="12.28515625" style="6" customWidth="1"/>
    <col min="8707" max="8708" width="13" style="6" customWidth="1"/>
    <col min="8709" max="8709" width="13.42578125" style="6" customWidth="1"/>
    <col min="8710" max="8710" width="12.5703125" style="6" customWidth="1"/>
    <col min="8711" max="8711" width="13.42578125" style="6" customWidth="1"/>
    <col min="8712" max="8958" width="9.140625" style="6"/>
    <col min="8959" max="8959" width="5" style="6" customWidth="1"/>
    <col min="8960" max="8960" width="17.85546875" style="6" customWidth="1"/>
    <col min="8961" max="8961" width="48.42578125" style="6" customWidth="1"/>
    <col min="8962" max="8962" width="12.28515625" style="6" customWidth="1"/>
    <col min="8963" max="8964" width="13" style="6" customWidth="1"/>
    <col min="8965" max="8965" width="13.42578125" style="6" customWidth="1"/>
    <col min="8966" max="8966" width="12.5703125" style="6" customWidth="1"/>
    <col min="8967" max="8967" width="13.42578125" style="6" customWidth="1"/>
    <col min="8968" max="9214" width="9.140625" style="6"/>
    <col min="9215" max="9215" width="5" style="6" customWidth="1"/>
    <col min="9216" max="9216" width="17.85546875" style="6" customWidth="1"/>
    <col min="9217" max="9217" width="48.42578125" style="6" customWidth="1"/>
    <col min="9218" max="9218" width="12.28515625" style="6" customWidth="1"/>
    <col min="9219" max="9220" width="13" style="6" customWidth="1"/>
    <col min="9221" max="9221" width="13.42578125" style="6" customWidth="1"/>
    <col min="9222" max="9222" width="12.5703125" style="6" customWidth="1"/>
    <col min="9223" max="9223" width="13.42578125" style="6" customWidth="1"/>
    <col min="9224" max="9470" width="9.140625" style="6"/>
    <col min="9471" max="9471" width="5" style="6" customWidth="1"/>
    <col min="9472" max="9472" width="17.85546875" style="6" customWidth="1"/>
    <col min="9473" max="9473" width="48.42578125" style="6" customWidth="1"/>
    <col min="9474" max="9474" width="12.28515625" style="6" customWidth="1"/>
    <col min="9475" max="9476" width="13" style="6" customWidth="1"/>
    <col min="9477" max="9477" width="13.42578125" style="6" customWidth="1"/>
    <col min="9478" max="9478" width="12.5703125" style="6" customWidth="1"/>
    <col min="9479" max="9479" width="13.42578125" style="6" customWidth="1"/>
    <col min="9480" max="9726" width="9.140625" style="6"/>
    <col min="9727" max="9727" width="5" style="6" customWidth="1"/>
    <col min="9728" max="9728" width="17.85546875" style="6" customWidth="1"/>
    <col min="9729" max="9729" width="48.42578125" style="6" customWidth="1"/>
    <col min="9730" max="9730" width="12.28515625" style="6" customWidth="1"/>
    <col min="9731" max="9732" width="13" style="6" customWidth="1"/>
    <col min="9733" max="9733" width="13.42578125" style="6" customWidth="1"/>
    <col min="9734" max="9734" width="12.5703125" style="6" customWidth="1"/>
    <col min="9735" max="9735" width="13.42578125" style="6" customWidth="1"/>
    <col min="9736" max="9982" width="9.140625" style="6"/>
    <col min="9983" max="9983" width="5" style="6" customWidth="1"/>
    <col min="9984" max="9984" width="17.85546875" style="6" customWidth="1"/>
    <col min="9985" max="9985" width="48.42578125" style="6" customWidth="1"/>
    <col min="9986" max="9986" width="12.28515625" style="6" customWidth="1"/>
    <col min="9987" max="9988" width="13" style="6" customWidth="1"/>
    <col min="9989" max="9989" width="13.42578125" style="6" customWidth="1"/>
    <col min="9990" max="9990" width="12.5703125" style="6" customWidth="1"/>
    <col min="9991" max="9991" width="13.42578125" style="6" customWidth="1"/>
    <col min="9992" max="10238" width="9.140625" style="6"/>
    <col min="10239" max="10239" width="5" style="6" customWidth="1"/>
    <col min="10240" max="10240" width="17.85546875" style="6" customWidth="1"/>
    <col min="10241" max="10241" width="48.42578125" style="6" customWidth="1"/>
    <col min="10242" max="10242" width="12.28515625" style="6" customWidth="1"/>
    <col min="10243" max="10244" width="13" style="6" customWidth="1"/>
    <col min="10245" max="10245" width="13.42578125" style="6" customWidth="1"/>
    <col min="10246" max="10246" width="12.5703125" style="6" customWidth="1"/>
    <col min="10247" max="10247" width="13.42578125" style="6" customWidth="1"/>
    <col min="10248" max="10494" width="9.140625" style="6"/>
    <col min="10495" max="10495" width="5" style="6" customWidth="1"/>
    <col min="10496" max="10496" width="17.85546875" style="6" customWidth="1"/>
    <col min="10497" max="10497" width="48.42578125" style="6" customWidth="1"/>
    <col min="10498" max="10498" width="12.28515625" style="6" customWidth="1"/>
    <col min="10499" max="10500" width="13" style="6" customWidth="1"/>
    <col min="10501" max="10501" width="13.42578125" style="6" customWidth="1"/>
    <col min="10502" max="10502" width="12.5703125" style="6" customWidth="1"/>
    <col min="10503" max="10503" width="13.42578125" style="6" customWidth="1"/>
    <col min="10504" max="10750" width="9.140625" style="6"/>
    <col min="10751" max="10751" width="5" style="6" customWidth="1"/>
    <col min="10752" max="10752" width="17.85546875" style="6" customWidth="1"/>
    <col min="10753" max="10753" width="48.42578125" style="6" customWidth="1"/>
    <col min="10754" max="10754" width="12.28515625" style="6" customWidth="1"/>
    <col min="10755" max="10756" width="13" style="6" customWidth="1"/>
    <col min="10757" max="10757" width="13.42578125" style="6" customWidth="1"/>
    <col min="10758" max="10758" width="12.5703125" style="6" customWidth="1"/>
    <col min="10759" max="10759" width="13.42578125" style="6" customWidth="1"/>
    <col min="10760" max="11006" width="9.140625" style="6"/>
    <col min="11007" max="11007" width="5" style="6" customWidth="1"/>
    <col min="11008" max="11008" width="17.85546875" style="6" customWidth="1"/>
    <col min="11009" max="11009" width="48.42578125" style="6" customWidth="1"/>
    <col min="11010" max="11010" width="12.28515625" style="6" customWidth="1"/>
    <col min="11011" max="11012" width="13" style="6" customWidth="1"/>
    <col min="11013" max="11013" width="13.42578125" style="6" customWidth="1"/>
    <col min="11014" max="11014" width="12.5703125" style="6" customWidth="1"/>
    <col min="11015" max="11015" width="13.42578125" style="6" customWidth="1"/>
    <col min="11016" max="11262" width="9.140625" style="6"/>
    <col min="11263" max="11263" width="5" style="6" customWidth="1"/>
    <col min="11264" max="11264" width="17.85546875" style="6" customWidth="1"/>
    <col min="11265" max="11265" width="48.42578125" style="6" customWidth="1"/>
    <col min="11266" max="11266" width="12.28515625" style="6" customWidth="1"/>
    <col min="11267" max="11268" width="13" style="6" customWidth="1"/>
    <col min="11269" max="11269" width="13.42578125" style="6" customWidth="1"/>
    <col min="11270" max="11270" width="12.5703125" style="6" customWidth="1"/>
    <col min="11271" max="11271" width="13.42578125" style="6" customWidth="1"/>
    <col min="11272" max="11518" width="9.140625" style="6"/>
    <col min="11519" max="11519" width="5" style="6" customWidth="1"/>
    <col min="11520" max="11520" width="17.85546875" style="6" customWidth="1"/>
    <col min="11521" max="11521" width="48.42578125" style="6" customWidth="1"/>
    <col min="11522" max="11522" width="12.28515625" style="6" customWidth="1"/>
    <col min="11523" max="11524" width="13" style="6" customWidth="1"/>
    <col min="11525" max="11525" width="13.42578125" style="6" customWidth="1"/>
    <col min="11526" max="11526" width="12.5703125" style="6" customWidth="1"/>
    <col min="11527" max="11527" width="13.42578125" style="6" customWidth="1"/>
    <col min="11528" max="11774" width="9.140625" style="6"/>
    <col min="11775" max="11775" width="5" style="6" customWidth="1"/>
    <col min="11776" max="11776" width="17.85546875" style="6" customWidth="1"/>
    <col min="11777" max="11777" width="48.42578125" style="6" customWidth="1"/>
    <col min="11778" max="11778" width="12.28515625" style="6" customWidth="1"/>
    <col min="11779" max="11780" width="13" style="6" customWidth="1"/>
    <col min="11781" max="11781" width="13.42578125" style="6" customWidth="1"/>
    <col min="11782" max="11782" width="12.5703125" style="6" customWidth="1"/>
    <col min="11783" max="11783" width="13.42578125" style="6" customWidth="1"/>
    <col min="11784" max="12030" width="9.140625" style="6"/>
    <col min="12031" max="12031" width="5" style="6" customWidth="1"/>
    <col min="12032" max="12032" width="17.85546875" style="6" customWidth="1"/>
    <col min="12033" max="12033" width="48.42578125" style="6" customWidth="1"/>
    <col min="12034" max="12034" width="12.28515625" style="6" customWidth="1"/>
    <col min="12035" max="12036" width="13" style="6" customWidth="1"/>
    <col min="12037" max="12037" width="13.42578125" style="6" customWidth="1"/>
    <col min="12038" max="12038" width="12.5703125" style="6" customWidth="1"/>
    <col min="12039" max="12039" width="13.42578125" style="6" customWidth="1"/>
    <col min="12040" max="12286" width="9.140625" style="6"/>
    <col min="12287" max="12287" width="5" style="6" customWidth="1"/>
    <col min="12288" max="12288" width="17.85546875" style="6" customWidth="1"/>
    <col min="12289" max="12289" width="48.42578125" style="6" customWidth="1"/>
    <col min="12290" max="12290" width="12.28515625" style="6" customWidth="1"/>
    <col min="12291" max="12292" width="13" style="6" customWidth="1"/>
    <col min="12293" max="12293" width="13.42578125" style="6" customWidth="1"/>
    <col min="12294" max="12294" width="12.5703125" style="6" customWidth="1"/>
    <col min="12295" max="12295" width="13.42578125" style="6" customWidth="1"/>
    <col min="12296" max="12542" width="9.140625" style="6"/>
    <col min="12543" max="12543" width="5" style="6" customWidth="1"/>
    <col min="12544" max="12544" width="17.85546875" style="6" customWidth="1"/>
    <col min="12545" max="12545" width="48.42578125" style="6" customWidth="1"/>
    <col min="12546" max="12546" width="12.28515625" style="6" customWidth="1"/>
    <col min="12547" max="12548" width="13" style="6" customWidth="1"/>
    <col min="12549" max="12549" width="13.42578125" style="6" customWidth="1"/>
    <col min="12550" max="12550" width="12.5703125" style="6" customWidth="1"/>
    <col min="12551" max="12551" width="13.42578125" style="6" customWidth="1"/>
    <col min="12552" max="12798" width="9.140625" style="6"/>
    <col min="12799" max="12799" width="5" style="6" customWidth="1"/>
    <col min="12800" max="12800" width="17.85546875" style="6" customWidth="1"/>
    <col min="12801" max="12801" width="48.42578125" style="6" customWidth="1"/>
    <col min="12802" max="12802" width="12.28515625" style="6" customWidth="1"/>
    <col min="12803" max="12804" width="13" style="6" customWidth="1"/>
    <col min="12805" max="12805" width="13.42578125" style="6" customWidth="1"/>
    <col min="12806" max="12806" width="12.5703125" style="6" customWidth="1"/>
    <col min="12807" max="12807" width="13.42578125" style="6" customWidth="1"/>
    <col min="12808" max="13054" width="9.140625" style="6"/>
    <col min="13055" max="13055" width="5" style="6" customWidth="1"/>
    <col min="13056" max="13056" width="17.85546875" style="6" customWidth="1"/>
    <col min="13057" max="13057" width="48.42578125" style="6" customWidth="1"/>
    <col min="13058" max="13058" width="12.28515625" style="6" customWidth="1"/>
    <col min="13059" max="13060" width="13" style="6" customWidth="1"/>
    <col min="13061" max="13061" width="13.42578125" style="6" customWidth="1"/>
    <col min="13062" max="13062" width="12.5703125" style="6" customWidth="1"/>
    <col min="13063" max="13063" width="13.42578125" style="6" customWidth="1"/>
    <col min="13064" max="13310" width="9.140625" style="6"/>
    <col min="13311" max="13311" width="5" style="6" customWidth="1"/>
    <col min="13312" max="13312" width="17.85546875" style="6" customWidth="1"/>
    <col min="13313" max="13313" width="48.42578125" style="6" customWidth="1"/>
    <col min="13314" max="13314" width="12.28515625" style="6" customWidth="1"/>
    <col min="13315" max="13316" width="13" style="6" customWidth="1"/>
    <col min="13317" max="13317" width="13.42578125" style="6" customWidth="1"/>
    <col min="13318" max="13318" width="12.5703125" style="6" customWidth="1"/>
    <col min="13319" max="13319" width="13.42578125" style="6" customWidth="1"/>
    <col min="13320" max="13566" width="9.140625" style="6"/>
    <col min="13567" max="13567" width="5" style="6" customWidth="1"/>
    <col min="13568" max="13568" width="17.85546875" style="6" customWidth="1"/>
    <col min="13569" max="13569" width="48.42578125" style="6" customWidth="1"/>
    <col min="13570" max="13570" width="12.28515625" style="6" customWidth="1"/>
    <col min="13571" max="13572" width="13" style="6" customWidth="1"/>
    <col min="13573" max="13573" width="13.42578125" style="6" customWidth="1"/>
    <col min="13574" max="13574" width="12.5703125" style="6" customWidth="1"/>
    <col min="13575" max="13575" width="13.42578125" style="6" customWidth="1"/>
    <col min="13576" max="13822" width="9.140625" style="6"/>
    <col min="13823" max="13823" width="5" style="6" customWidth="1"/>
    <col min="13824" max="13824" width="17.85546875" style="6" customWidth="1"/>
    <col min="13825" max="13825" width="48.42578125" style="6" customWidth="1"/>
    <col min="13826" max="13826" width="12.28515625" style="6" customWidth="1"/>
    <col min="13827" max="13828" width="13" style="6" customWidth="1"/>
    <col min="13829" max="13829" width="13.42578125" style="6" customWidth="1"/>
    <col min="13830" max="13830" width="12.5703125" style="6" customWidth="1"/>
    <col min="13831" max="13831" width="13.42578125" style="6" customWidth="1"/>
    <col min="13832" max="14078" width="9.140625" style="6"/>
    <col min="14079" max="14079" width="5" style="6" customWidth="1"/>
    <col min="14080" max="14080" width="17.85546875" style="6" customWidth="1"/>
    <col min="14081" max="14081" width="48.42578125" style="6" customWidth="1"/>
    <col min="14082" max="14082" width="12.28515625" style="6" customWidth="1"/>
    <col min="14083" max="14084" width="13" style="6" customWidth="1"/>
    <col min="14085" max="14085" width="13.42578125" style="6" customWidth="1"/>
    <col min="14086" max="14086" width="12.5703125" style="6" customWidth="1"/>
    <col min="14087" max="14087" width="13.42578125" style="6" customWidth="1"/>
    <col min="14088" max="14334" width="9.140625" style="6"/>
    <col min="14335" max="14335" width="5" style="6" customWidth="1"/>
    <col min="14336" max="14336" width="17.85546875" style="6" customWidth="1"/>
    <col min="14337" max="14337" width="48.42578125" style="6" customWidth="1"/>
    <col min="14338" max="14338" width="12.28515625" style="6" customWidth="1"/>
    <col min="14339" max="14340" width="13" style="6" customWidth="1"/>
    <col min="14341" max="14341" width="13.42578125" style="6" customWidth="1"/>
    <col min="14342" max="14342" width="12.5703125" style="6" customWidth="1"/>
    <col min="14343" max="14343" width="13.42578125" style="6" customWidth="1"/>
    <col min="14344" max="14590" width="9.140625" style="6"/>
    <col min="14591" max="14591" width="5" style="6" customWidth="1"/>
    <col min="14592" max="14592" width="17.85546875" style="6" customWidth="1"/>
    <col min="14593" max="14593" width="48.42578125" style="6" customWidth="1"/>
    <col min="14594" max="14594" width="12.28515625" style="6" customWidth="1"/>
    <col min="14595" max="14596" width="13" style="6" customWidth="1"/>
    <col min="14597" max="14597" width="13.42578125" style="6" customWidth="1"/>
    <col min="14598" max="14598" width="12.5703125" style="6" customWidth="1"/>
    <col min="14599" max="14599" width="13.42578125" style="6" customWidth="1"/>
    <col min="14600" max="14846" width="9.140625" style="6"/>
    <col min="14847" max="14847" width="5" style="6" customWidth="1"/>
    <col min="14848" max="14848" width="17.85546875" style="6" customWidth="1"/>
    <col min="14849" max="14849" width="48.42578125" style="6" customWidth="1"/>
    <col min="14850" max="14850" width="12.28515625" style="6" customWidth="1"/>
    <col min="14851" max="14852" width="13" style="6" customWidth="1"/>
    <col min="14853" max="14853" width="13.42578125" style="6" customWidth="1"/>
    <col min="14854" max="14854" width="12.5703125" style="6" customWidth="1"/>
    <col min="14855" max="14855" width="13.42578125" style="6" customWidth="1"/>
    <col min="14856" max="15102" width="9.140625" style="6"/>
    <col min="15103" max="15103" width="5" style="6" customWidth="1"/>
    <col min="15104" max="15104" width="17.85546875" style="6" customWidth="1"/>
    <col min="15105" max="15105" width="48.42578125" style="6" customWidth="1"/>
    <col min="15106" max="15106" width="12.28515625" style="6" customWidth="1"/>
    <col min="15107" max="15108" width="13" style="6" customWidth="1"/>
    <col min="15109" max="15109" width="13.42578125" style="6" customWidth="1"/>
    <col min="15110" max="15110" width="12.5703125" style="6" customWidth="1"/>
    <col min="15111" max="15111" width="13.42578125" style="6" customWidth="1"/>
    <col min="15112" max="15358" width="9.140625" style="6"/>
    <col min="15359" max="15359" width="5" style="6" customWidth="1"/>
    <col min="15360" max="15360" width="17.85546875" style="6" customWidth="1"/>
    <col min="15361" max="15361" width="48.42578125" style="6" customWidth="1"/>
    <col min="15362" max="15362" width="12.28515625" style="6" customWidth="1"/>
    <col min="15363" max="15364" width="13" style="6" customWidth="1"/>
    <col min="15365" max="15365" width="13.42578125" style="6" customWidth="1"/>
    <col min="15366" max="15366" width="12.5703125" style="6" customWidth="1"/>
    <col min="15367" max="15367" width="13.42578125" style="6" customWidth="1"/>
    <col min="15368" max="15614" width="9.140625" style="6"/>
    <col min="15615" max="15615" width="5" style="6" customWidth="1"/>
    <col min="15616" max="15616" width="17.85546875" style="6" customWidth="1"/>
    <col min="15617" max="15617" width="48.42578125" style="6" customWidth="1"/>
    <col min="15618" max="15618" width="12.28515625" style="6" customWidth="1"/>
    <col min="15619" max="15620" width="13" style="6" customWidth="1"/>
    <col min="15621" max="15621" width="13.42578125" style="6" customWidth="1"/>
    <col min="15622" max="15622" width="12.5703125" style="6" customWidth="1"/>
    <col min="15623" max="15623" width="13.42578125" style="6" customWidth="1"/>
    <col min="15624" max="15870" width="9.140625" style="6"/>
    <col min="15871" max="15871" width="5" style="6" customWidth="1"/>
    <col min="15872" max="15872" width="17.85546875" style="6" customWidth="1"/>
    <col min="15873" max="15873" width="48.42578125" style="6" customWidth="1"/>
    <col min="15874" max="15874" width="12.28515625" style="6" customWidth="1"/>
    <col min="15875" max="15876" width="13" style="6" customWidth="1"/>
    <col min="15877" max="15877" width="13.42578125" style="6" customWidth="1"/>
    <col min="15878" max="15878" width="12.5703125" style="6" customWidth="1"/>
    <col min="15879" max="15879" width="13.42578125" style="6" customWidth="1"/>
    <col min="15880" max="16126" width="9.140625" style="6"/>
    <col min="16127" max="16127" width="5" style="6" customWidth="1"/>
    <col min="16128" max="16128" width="17.85546875" style="6" customWidth="1"/>
    <col min="16129" max="16129" width="48.42578125" style="6" customWidth="1"/>
    <col min="16130" max="16130" width="12.28515625" style="6" customWidth="1"/>
    <col min="16131" max="16132" width="13" style="6" customWidth="1"/>
    <col min="16133" max="16133" width="13.42578125" style="6" customWidth="1"/>
    <col min="16134" max="16134" width="12.5703125" style="6" customWidth="1"/>
    <col min="16135" max="16135" width="13.42578125" style="6" customWidth="1"/>
    <col min="16136" max="16384" width="9.140625" style="6"/>
  </cols>
  <sheetData>
    <row r="1" spans="1:8" ht="18.75" x14ac:dyDescent="0.2">
      <c r="D1" s="55" t="s">
        <v>65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26.25" customHeight="1" x14ac:dyDescent="0.2">
      <c r="A3" s="132" t="s">
        <v>59</v>
      </c>
      <c r="B3" s="132"/>
      <c r="C3" s="132"/>
      <c r="D3" s="132"/>
      <c r="E3" s="132"/>
      <c r="F3" s="132"/>
      <c r="G3" s="132"/>
      <c r="H3" s="132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66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135" t="s">
        <v>1</v>
      </c>
      <c r="B9" s="136" t="s">
        <v>2</v>
      </c>
      <c r="C9" s="135" t="s">
        <v>3</v>
      </c>
      <c r="D9" s="137" t="s">
        <v>79</v>
      </c>
      <c r="E9" s="137"/>
      <c r="F9" s="137"/>
      <c r="G9" s="137"/>
      <c r="H9" s="135" t="s">
        <v>80</v>
      </c>
    </row>
    <row r="10" spans="1:8" ht="12.75" customHeight="1" x14ac:dyDescent="0.2">
      <c r="A10" s="135"/>
      <c r="B10" s="136"/>
      <c r="C10" s="135"/>
      <c r="D10" s="135" t="s">
        <v>4</v>
      </c>
      <c r="E10" s="138" t="s">
        <v>5</v>
      </c>
      <c r="F10" s="135" t="s">
        <v>6</v>
      </c>
      <c r="G10" s="135" t="s">
        <v>7</v>
      </c>
      <c r="H10" s="135"/>
    </row>
    <row r="11" spans="1:8" x14ac:dyDescent="0.2">
      <c r="A11" s="135"/>
      <c r="B11" s="136"/>
      <c r="C11" s="135"/>
      <c r="D11" s="135"/>
      <c r="E11" s="139"/>
      <c r="F11" s="135"/>
      <c r="G11" s="135"/>
      <c r="H11" s="135"/>
    </row>
    <row r="12" spans="1:8" x14ac:dyDescent="0.2">
      <c r="A12" s="135"/>
      <c r="B12" s="136"/>
      <c r="C12" s="135"/>
      <c r="D12" s="135"/>
      <c r="E12" s="140"/>
      <c r="F12" s="135"/>
      <c r="G12" s="135"/>
      <c r="H12" s="135"/>
    </row>
    <row r="13" spans="1:8" x14ac:dyDescent="0.2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">
      <c r="A14" s="133" t="s">
        <v>8</v>
      </c>
      <c r="B14" s="134"/>
      <c r="C14" s="134"/>
      <c r="D14" s="134"/>
      <c r="E14" s="134"/>
      <c r="F14" s="134"/>
      <c r="G14" s="134"/>
      <c r="H14" s="134"/>
    </row>
    <row r="15" spans="1:8" x14ac:dyDescent="0.2">
      <c r="A15" s="12">
        <v>1</v>
      </c>
      <c r="B15" s="13" t="s">
        <v>9</v>
      </c>
      <c r="C15" s="14" t="s">
        <v>10</v>
      </c>
      <c r="D15" s="15"/>
      <c r="E15" s="16" t="e">
        <f>МРСК!#REF!/1000</f>
        <v>#REF!</v>
      </c>
      <c r="F15" s="16">
        <f>[3]МРСК!$I$17</f>
        <v>0</v>
      </c>
      <c r="G15" s="17"/>
      <c r="H15" s="16" t="e">
        <f>SUM(D15:G15)</f>
        <v>#REF!</v>
      </c>
    </row>
    <row r="16" spans="1:8" x14ac:dyDescent="0.2">
      <c r="A16" s="18"/>
      <c r="B16" s="19"/>
      <c r="C16" s="14" t="s">
        <v>11</v>
      </c>
      <c r="D16" s="15"/>
      <c r="E16" s="16" t="e">
        <f>E15</f>
        <v>#REF!</v>
      </c>
      <c r="F16" s="16">
        <f t="shared" ref="F16" si="0">F15</f>
        <v>0</v>
      </c>
      <c r="G16" s="16"/>
      <c r="H16" s="16" t="e">
        <f>SUM(D16:G16)</f>
        <v>#REF!</v>
      </c>
    </row>
    <row r="17" spans="1:8" x14ac:dyDescent="0.2">
      <c r="A17" s="133" t="s">
        <v>12</v>
      </c>
      <c r="B17" s="134"/>
      <c r="C17" s="134"/>
      <c r="D17" s="134"/>
      <c r="E17" s="134"/>
      <c r="F17" s="134"/>
      <c r="G17" s="134"/>
      <c r="H17" s="134"/>
    </row>
    <row r="18" spans="1:8" x14ac:dyDescent="0.2">
      <c r="A18" s="18"/>
      <c r="B18" s="19"/>
      <c r="C18" s="14" t="s">
        <v>13</v>
      </c>
      <c r="D18" s="20"/>
      <c r="E18" s="17"/>
      <c r="F18" s="17"/>
      <c r="G18" s="17"/>
      <c r="H18" s="16">
        <f>SUM(D18:G18)</f>
        <v>0</v>
      </c>
    </row>
    <row r="19" spans="1:8" x14ac:dyDescent="0.2">
      <c r="A19" s="133" t="s">
        <v>14</v>
      </c>
      <c r="B19" s="134"/>
      <c r="C19" s="134"/>
      <c r="D19" s="134"/>
      <c r="E19" s="134"/>
      <c r="F19" s="134"/>
      <c r="G19" s="134"/>
      <c r="H19" s="134"/>
    </row>
    <row r="20" spans="1:8" x14ac:dyDescent="0.2">
      <c r="A20" s="18"/>
      <c r="B20" s="19"/>
      <c r="C20" s="14" t="s">
        <v>15</v>
      </c>
      <c r="D20" s="15"/>
      <c r="E20" s="16"/>
      <c r="F20" s="16"/>
      <c r="G20" s="16"/>
      <c r="H20" s="16">
        <f>SUM(D20:G20)</f>
        <v>0</v>
      </c>
    </row>
    <row r="21" spans="1:8" x14ac:dyDescent="0.2">
      <c r="A21" s="133" t="s">
        <v>16</v>
      </c>
      <c r="B21" s="134"/>
      <c r="C21" s="134"/>
      <c r="D21" s="134"/>
      <c r="E21" s="134"/>
      <c r="F21" s="134"/>
      <c r="G21" s="134"/>
      <c r="H21" s="134"/>
    </row>
    <row r="22" spans="1:8" x14ac:dyDescent="0.2">
      <c r="A22" s="18"/>
      <c r="B22" s="19"/>
      <c r="C22" s="14" t="s">
        <v>17</v>
      </c>
      <c r="D22" s="15"/>
      <c r="E22" s="16"/>
      <c r="F22" s="16"/>
      <c r="G22" s="16"/>
      <c r="H22" s="16">
        <f>SUM(D22:G22)</f>
        <v>0</v>
      </c>
    </row>
    <row r="23" spans="1:8" x14ac:dyDescent="0.2">
      <c r="A23" s="133" t="s">
        <v>18</v>
      </c>
      <c r="B23" s="134"/>
      <c r="C23" s="134"/>
      <c r="D23" s="134"/>
      <c r="E23" s="134"/>
      <c r="F23" s="134"/>
      <c r="G23" s="134"/>
      <c r="H23" s="134"/>
    </row>
    <row r="24" spans="1:8" x14ac:dyDescent="0.2">
      <c r="A24" s="18"/>
      <c r="B24" s="19"/>
      <c r="C24" s="14" t="s">
        <v>19</v>
      </c>
      <c r="D24" s="15"/>
      <c r="E24" s="16"/>
      <c r="F24" s="17"/>
      <c r="G24" s="17"/>
      <c r="H24" s="16">
        <f>SUM(D24:G24)</f>
        <v>0</v>
      </c>
    </row>
    <row r="25" spans="1:8" x14ac:dyDescent="0.2">
      <c r="A25" s="18"/>
      <c r="B25" s="19"/>
      <c r="C25" s="14" t="s">
        <v>20</v>
      </c>
      <c r="D25" s="15"/>
      <c r="E25" s="16" t="e">
        <f>E24+E22+E20+E18+E16</f>
        <v>#REF!</v>
      </c>
      <c r="F25" s="16">
        <f>F24+F22+F20+F18+F16</f>
        <v>0</v>
      </c>
      <c r="G25" s="16">
        <f>G24+G22+G20+G18+G16</f>
        <v>0</v>
      </c>
      <c r="H25" s="16" t="e">
        <f>H16+H18+H20+H22+H24</f>
        <v>#REF!</v>
      </c>
    </row>
    <row r="26" spans="1:8" x14ac:dyDescent="0.2">
      <c r="A26" s="133" t="s">
        <v>21</v>
      </c>
      <c r="B26" s="134"/>
      <c r="C26" s="134"/>
      <c r="D26" s="134"/>
      <c r="E26" s="134"/>
      <c r="F26" s="134"/>
      <c r="G26" s="134"/>
      <c r="H26" s="134"/>
    </row>
    <row r="27" spans="1:8" x14ac:dyDescent="0.2">
      <c r="A27" s="18"/>
      <c r="B27" s="19"/>
      <c r="C27" s="14" t="s">
        <v>22</v>
      </c>
      <c r="D27" s="15"/>
      <c r="E27" s="16"/>
      <c r="F27" s="16"/>
      <c r="G27" s="16"/>
      <c r="H27" s="16"/>
    </row>
    <row r="28" spans="1:8" x14ac:dyDescent="0.2">
      <c r="A28" s="18"/>
      <c r="B28" s="19"/>
      <c r="C28" s="14" t="s">
        <v>23</v>
      </c>
      <c r="D28" s="15"/>
      <c r="E28" s="16" t="e">
        <f>E27+E25</f>
        <v>#REF!</v>
      </c>
      <c r="F28" s="16">
        <f>F27+F25</f>
        <v>0</v>
      </c>
      <c r="G28" s="16">
        <f>G27+G25</f>
        <v>0</v>
      </c>
      <c r="H28" s="16" t="e">
        <f>+H33</f>
        <v>#REF!</v>
      </c>
    </row>
    <row r="29" spans="1:8" x14ac:dyDescent="0.2">
      <c r="A29" s="133" t="s">
        <v>24</v>
      </c>
      <c r="B29" s="134"/>
      <c r="C29" s="134"/>
      <c r="D29" s="134"/>
      <c r="E29" s="134"/>
      <c r="F29" s="134"/>
      <c r="G29" s="134"/>
      <c r="H29" s="134"/>
    </row>
    <row r="30" spans="1:8" x14ac:dyDescent="0.2">
      <c r="A30" s="12">
        <v>2</v>
      </c>
      <c r="B30" s="13" t="s">
        <v>25</v>
      </c>
      <c r="C30" s="14" t="s">
        <v>26</v>
      </c>
      <c r="D30" s="17"/>
      <c r="E30" s="16" t="e">
        <f>МРСК!#REF!/1000</f>
        <v>#REF!</v>
      </c>
      <c r="F30" s="17"/>
      <c r="G30" s="16"/>
      <c r="H30" s="16" t="e">
        <f t="shared" ref="H30" si="1">SUM(D30:G30)</f>
        <v>#REF!</v>
      </c>
    </row>
    <row r="31" spans="1:8" x14ac:dyDescent="0.2">
      <c r="A31" s="12">
        <v>3</v>
      </c>
      <c r="B31" s="13" t="s">
        <v>25</v>
      </c>
      <c r="C31" s="14" t="s">
        <v>27</v>
      </c>
      <c r="D31" s="16"/>
      <c r="E31" s="16" t="e">
        <f>(МРСК!#REF!-МРСК!#REF!-МРСК!#REF!)/1000</f>
        <v>#REF!</v>
      </c>
      <c r="F31" s="16"/>
      <c r="G31" s="16"/>
      <c r="H31" s="16" t="e">
        <f>SUM(E31:G31)</f>
        <v>#REF!</v>
      </c>
    </row>
    <row r="32" spans="1:8" x14ac:dyDescent="0.2">
      <c r="A32" s="12">
        <v>4</v>
      </c>
      <c r="B32" s="13" t="s">
        <v>28</v>
      </c>
      <c r="C32" s="14" t="s">
        <v>29</v>
      </c>
      <c r="D32" s="16"/>
      <c r="E32" s="16">
        <f>499224/9.03/1000</f>
        <v>55.285049833887044</v>
      </c>
      <c r="F32" s="16"/>
      <c r="H32" s="16">
        <f>SUM(E32:F32)</f>
        <v>55.285049833887044</v>
      </c>
    </row>
    <row r="33" spans="1:8" x14ac:dyDescent="0.2">
      <c r="A33" s="18"/>
      <c r="B33" s="19"/>
      <c r="C33" s="14" t="s">
        <v>30</v>
      </c>
      <c r="D33" s="16"/>
      <c r="E33" s="16" t="e">
        <f>SUM(E30:E32)</f>
        <v>#REF!</v>
      </c>
      <c r="F33" s="16"/>
      <c r="G33" s="16">
        <f t="shared" ref="G33" si="2">SUM(G30:G32)</f>
        <v>0</v>
      </c>
      <c r="H33" s="16" t="e">
        <f t="shared" ref="H33:H34" si="3">SUM(E33:G33)</f>
        <v>#REF!</v>
      </c>
    </row>
    <row r="34" spans="1:8" x14ac:dyDescent="0.2">
      <c r="A34" s="18"/>
      <c r="B34" s="19"/>
      <c r="C34" s="14" t="s">
        <v>31</v>
      </c>
      <c r="D34" s="16"/>
      <c r="E34" s="16" t="e">
        <f>E33+E28</f>
        <v>#REF!</v>
      </c>
      <c r="F34" s="16">
        <f>F33+F28</f>
        <v>0</v>
      </c>
      <c r="G34" s="16">
        <f>G33+G28</f>
        <v>0</v>
      </c>
      <c r="H34" s="16" t="e">
        <f t="shared" si="3"/>
        <v>#REF!</v>
      </c>
    </row>
    <row r="35" spans="1:8" x14ac:dyDescent="0.2">
      <c r="A35" s="133" t="s">
        <v>32</v>
      </c>
      <c r="B35" s="134"/>
      <c r="C35" s="134"/>
      <c r="D35" s="134"/>
      <c r="E35" s="134"/>
      <c r="F35" s="134"/>
      <c r="G35" s="134"/>
      <c r="H35" s="134"/>
    </row>
    <row r="36" spans="1:8" x14ac:dyDescent="0.2">
      <c r="A36" s="12">
        <v>5</v>
      </c>
      <c r="B36" s="13" t="s">
        <v>25</v>
      </c>
      <c r="C36" s="21" t="s">
        <v>33</v>
      </c>
      <c r="D36" s="22"/>
      <c r="E36" s="22"/>
      <c r="F36" s="22"/>
      <c r="G36" s="23" t="e">
        <f>МРСК!#REF!/1000</f>
        <v>#REF!</v>
      </c>
      <c r="H36" s="16" t="e">
        <f>SUM(D36:G36)</f>
        <v>#REF!</v>
      </c>
    </row>
    <row r="37" spans="1:8" x14ac:dyDescent="0.2">
      <c r="A37" s="18"/>
      <c r="B37" s="19"/>
      <c r="C37" s="14" t="s">
        <v>34</v>
      </c>
      <c r="D37" s="20"/>
      <c r="E37" s="20"/>
      <c r="F37" s="20"/>
      <c r="G37" s="17" t="e">
        <f>G36</f>
        <v>#REF!</v>
      </c>
      <c r="H37" s="16" t="e">
        <f>SUM(D37:G37)</f>
        <v>#REF!</v>
      </c>
    </row>
    <row r="38" spans="1:8" x14ac:dyDescent="0.2">
      <c r="A38" s="133" t="s">
        <v>35</v>
      </c>
      <c r="B38" s="134"/>
      <c r="C38" s="134"/>
      <c r="D38" s="134"/>
      <c r="E38" s="134"/>
      <c r="F38" s="134"/>
      <c r="G38" s="134"/>
      <c r="H38" s="134"/>
    </row>
    <row r="39" spans="1:8" x14ac:dyDescent="0.2">
      <c r="A39" s="12">
        <v>7</v>
      </c>
      <c r="B39" s="13" t="s">
        <v>25</v>
      </c>
      <c r="C39" s="14" t="s">
        <v>52</v>
      </c>
      <c r="D39" s="16" t="e">
        <f>МРСК!#REF!/1000</f>
        <v>#REF!</v>
      </c>
      <c r="E39" s="17"/>
      <c r="F39" s="17"/>
      <c r="G39" s="16"/>
      <c r="H39" s="16" t="e">
        <f>SUM(D39:G39)</f>
        <v>#REF!</v>
      </c>
    </row>
    <row r="40" spans="1:8" x14ac:dyDescent="0.2">
      <c r="A40" s="18"/>
      <c r="B40" s="19"/>
      <c r="C40" s="14" t="s">
        <v>36</v>
      </c>
      <c r="D40" s="17" t="e">
        <f>D39</f>
        <v>#REF!</v>
      </c>
      <c r="E40" s="17"/>
      <c r="F40" s="17"/>
      <c r="G40" s="17"/>
      <c r="H40" s="16" t="e">
        <f>SUM(D40:G40)</f>
        <v>#REF!</v>
      </c>
    </row>
    <row r="41" spans="1:8" x14ac:dyDescent="0.2">
      <c r="A41" s="18"/>
      <c r="B41" s="19"/>
      <c r="C41" s="14" t="s">
        <v>37</v>
      </c>
      <c r="D41" s="16" t="e">
        <f>D40+D37+D34</f>
        <v>#REF!</v>
      </c>
      <c r="E41" s="16" t="e">
        <f>E40+E37+E34</f>
        <v>#REF!</v>
      </c>
      <c r="F41" s="16">
        <f>F40+F37+F34</f>
        <v>0</v>
      </c>
      <c r="G41" s="16" t="e">
        <f>G40+G37+G34</f>
        <v>#REF!</v>
      </c>
      <c r="H41" s="16" t="e">
        <f>SUM(D41:G41)</f>
        <v>#REF!</v>
      </c>
    </row>
    <row r="42" spans="1:8" x14ac:dyDescent="0.2">
      <c r="A42" s="133" t="s">
        <v>38</v>
      </c>
      <c r="B42" s="134"/>
      <c r="C42" s="134"/>
      <c r="D42" s="134"/>
      <c r="E42" s="134"/>
      <c r="F42" s="134"/>
      <c r="G42" s="134"/>
      <c r="H42" s="134"/>
    </row>
    <row r="43" spans="1:8" ht="25.5" x14ac:dyDescent="0.2">
      <c r="A43" s="12">
        <v>8</v>
      </c>
      <c r="B43" s="13" t="s">
        <v>39</v>
      </c>
      <c r="C43" s="14" t="s">
        <v>40</v>
      </c>
      <c r="D43" s="16"/>
      <c r="E43" s="16"/>
      <c r="F43" s="16"/>
      <c r="G43" s="16"/>
      <c r="H43" s="16"/>
    </row>
    <row r="44" spans="1:8" x14ac:dyDescent="0.2">
      <c r="A44" s="18"/>
      <c r="B44" s="19"/>
      <c r="C44" s="14" t="s">
        <v>41</v>
      </c>
      <c r="D44" s="16">
        <f>D43</f>
        <v>0</v>
      </c>
      <c r="E44" s="16">
        <f>E43</f>
        <v>0</v>
      </c>
      <c r="F44" s="16">
        <f>F43</f>
        <v>0</v>
      </c>
      <c r="G44" s="16">
        <f>G43</f>
        <v>0</v>
      </c>
      <c r="H44" s="16">
        <f>SUM(D44:G44)</f>
        <v>0</v>
      </c>
    </row>
    <row r="45" spans="1:8" x14ac:dyDescent="0.2">
      <c r="A45" s="133" t="s">
        <v>42</v>
      </c>
      <c r="B45" s="134"/>
      <c r="C45" s="134"/>
      <c r="D45" s="134"/>
      <c r="E45" s="134"/>
      <c r="F45" s="134"/>
      <c r="G45" s="134"/>
      <c r="H45" s="134"/>
    </row>
    <row r="46" spans="1:8" x14ac:dyDescent="0.2">
      <c r="A46" s="12">
        <v>9</v>
      </c>
      <c r="B46" s="19"/>
      <c r="C46" s="14" t="s">
        <v>78</v>
      </c>
      <c r="D46" s="16" t="e">
        <f>ROUND(((D41+D44)*0.2),5)</f>
        <v>#REF!</v>
      </c>
      <c r="E46" s="16" t="e">
        <f t="shared" ref="E46:G46" si="4">ROUND(((E41+E44)*0.2),5)</f>
        <v>#REF!</v>
      </c>
      <c r="F46" s="16">
        <f t="shared" si="4"/>
        <v>0</v>
      </c>
      <c r="G46" s="16" t="e">
        <f t="shared" si="4"/>
        <v>#REF!</v>
      </c>
      <c r="H46" s="16" t="e">
        <f>SUM(D46:G46)</f>
        <v>#REF!</v>
      </c>
    </row>
    <row r="47" spans="1:8" x14ac:dyDescent="0.2">
      <c r="A47" s="18"/>
      <c r="B47" s="19"/>
      <c r="C47" s="14" t="s">
        <v>43</v>
      </c>
      <c r="D47" s="16" t="e">
        <f>D46</f>
        <v>#REF!</v>
      </c>
      <c r="E47" s="16" t="e">
        <f t="shared" ref="E47:G47" si="5">E46</f>
        <v>#REF!</v>
      </c>
      <c r="F47" s="16">
        <f t="shared" si="5"/>
        <v>0</v>
      </c>
      <c r="G47" s="16" t="e">
        <f t="shared" si="5"/>
        <v>#REF!</v>
      </c>
      <c r="H47" s="16" t="e">
        <f>SUM(D47:G47)</f>
        <v>#REF!</v>
      </c>
    </row>
    <row r="48" spans="1:8" x14ac:dyDescent="0.2">
      <c r="A48" s="24"/>
      <c r="B48" s="25" t="s">
        <v>44</v>
      </c>
      <c r="C48" s="26" t="s">
        <v>81</v>
      </c>
      <c r="D48" s="27" t="e">
        <f>D47+D44+D41</f>
        <v>#REF!</v>
      </c>
      <c r="E48" s="27" t="e">
        <f>E47+E44+E41</f>
        <v>#REF!</v>
      </c>
      <c r="F48" s="27">
        <f>F47+F44+F41</f>
        <v>0</v>
      </c>
      <c r="G48" s="27" t="e">
        <f>G47+G44+G41</f>
        <v>#REF!</v>
      </c>
      <c r="H48" s="27" t="e">
        <f>H47+H44+H41</f>
        <v>#REF!</v>
      </c>
    </row>
    <row r="49" spans="1:18" s="30" customFormat="1" x14ac:dyDescent="0.2">
      <c r="A49" s="150">
        <v>10</v>
      </c>
      <c r="B49" s="153" t="s">
        <v>77</v>
      </c>
      <c r="C49" s="28" t="s">
        <v>45</v>
      </c>
      <c r="D49" s="29"/>
      <c r="E49" s="29" t="e">
        <f>E28*1.2*7.95</f>
        <v>#REF!</v>
      </c>
      <c r="F49" s="29"/>
      <c r="G49" s="29"/>
      <c r="H49" s="29" t="e">
        <f t="shared" ref="H49:H50" si="6">SUM(D49:G49)</f>
        <v>#REF!</v>
      </c>
      <c r="Q49" s="125"/>
      <c r="R49" s="125"/>
    </row>
    <row r="50" spans="1:18" s="30" customFormat="1" x14ac:dyDescent="0.2">
      <c r="A50" s="151"/>
      <c r="B50" s="154"/>
      <c r="C50" s="31" t="s">
        <v>46</v>
      </c>
      <c r="D50" s="29"/>
      <c r="E50" s="29" t="e">
        <f>E30*1.2*14.98</f>
        <v>#REF!</v>
      </c>
      <c r="F50" s="29"/>
      <c r="G50" s="32"/>
      <c r="H50" s="29" t="e">
        <f t="shared" si="6"/>
        <v>#REF!</v>
      </c>
      <c r="Q50" s="125"/>
      <c r="R50" s="125"/>
    </row>
    <row r="51" spans="1:18" s="30" customFormat="1" x14ac:dyDescent="0.2">
      <c r="A51" s="151"/>
      <c r="B51" s="154"/>
      <c r="C51" s="28" t="s">
        <v>47</v>
      </c>
      <c r="D51" s="29"/>
      <c r="E51" s="29"/>
      <c r="F51" s="29">
        <f>F48*4.44</f>
        <v>0</v>
      </c>
      <c r="G51" s="29"/>
      <c r="H51" s="29">
        <f>SUM(D51:G51)</f>
        <v>0</v>
      </c>
      <c r="Q51" s="125"/>
      <c r="R51" s="125"/>
    </row>
    <row r="52" spans="1:18" s="30" customFormat="1" x14ac:dyDescent="0.2">
      <c r="A52" s="151"/>
      <c r="B52" s="154"/>
      <c r="C52" s="28" t="s">
        <v>52</v>
      </c>
      <c r="D52" s="29" t="e">
        <f>D48*9.03</f>
        <v>#REF!</v>
      </c>
      <c r="E52" s="29"/>
      <c r="F52" s="29"/>
      <c r="G52" s="32"/>
      <c r="H52" s="29" t="e">
        <f>SUM(D52:G52)</f>
        <v>#REF!</v>
      </c>
      <c r="Q52" s="125"/>
      <c r="R52" s="125"/>
    </row>
    <row r="53" spans="1:18" s="30" customFormat="1" x14ac:dyDescent="0.2">
      <c r="A53" s="152"/>
      <c r="B53" s="155"/>
      <c r="C53" s="28" t="s">
        <v>48</v>
      </c>
      <c r="D53" s="29"/>
      <c r="E53" s="29" t="e">
        <f>(E31+E32)*1.2*9.03</f>
        <v>#REF!</v>
      </c>
      <c r="F53" s="29"/>
      <c r="G53" s="29" t="e">
        <f>G48*9.03</f>
        <v>#REF!</v>
      </c>
      <c r="H53" s="29" t="e">
        <f>SUM(D53:G53)</f>
        <v>#REF!</v>
      </c>
      <c r="M53" s="33"/>
      <c r="Q53" s="125"/>
      <c r="R53" s="125"/>
    </row>
    <row r="54" spans="1:18" s="30" customFormat="1" x14ac:dyDescent="0.2">
      <c r="A54" s="34" t="s">
        <v>49</v>
      </c>
      <c r="B54" s="28"/>
      <c r="C54" s="28" t="s">
        <v>73</v>
      </c>
      <c r="D54" s="29" t="e">
        <f>SUM(D49:D53)</f>
        <v>#REF!</v>
      </c>
      <c r="E54" s="29" t="e">
        <f t="shared" ref="E54:G54" si="7">SUM(E49:E53)</f>
        <v>#REF!</v>
      </c>
      <c r="F54" s="29">
        <f t="shared" si="7"/>
        <v>0</v>
      </c>
      <c r="G54" s="29" t="e">
        <f t="shared" si="7"/>
        <v>#REF!</v>
      </c>
      <c r="H54" s="29" t="e">
        <f>SUM(H49:H53)</f>
        <v>#REF!</v>
      </c>
      <c r="I54" s="33"/>
      <c r="J54" s="33"/>
      <c r="K54" s="33"/>
      <c r="L54" s="33"/>
      <c r="M54" s="33"/>
    </row>
    <row r="55" spans="1:18" x14ac:dyDescent="0.2">
      <c r="A55" s="144" t="s">
        <v>74</v>
      </c>
      <c r="B55" s="145"/>
      <c r="C55" s="146"/>
      <c r="D55" s="35" t="e">
        <f>D54</f>
        <v>#REF!</v>
      </c>
      <c r="E55" s="35" t="e">
        <f t="shared" ref="E55:G55" si="8">E54</f>
        <v>#REF!</v>
      </c>
      <c r="F55" s="35">
        <f t="shared" si="8"/>
        <v>0</v>
      </c>
      <c r="G55" s="35" t="e">
        <f t="shared" si="8"/>
        <v>#REF!</v>
      </c>
      <c r="H55" s="35" t="e">
        <f>SUM(D55:G55)</f>
        <v>#REF!</v>
      </c>
      <c r="I55" s="36"/>
      <c r="J55" s="36"/>
      <c r="K55" s="36"/>
      <c r="L55" s="36"/>
    </row>
    <row r="56" spans="1:18" x14ac:dyDescent="0.2">
      <c r="A56" s="147" t="s">
        <v>75</v>
      </c>
      <c r="B56" s="148"/>
      <c r="C56" s="149"/>
      <c r="D56" s="37"/>
      <c r="E56" s="37"/>
      <c r="F56" s="37"/>
      <c r="G56" s="37"/>
      <c r="H56" s="38"/>
    </row>
    <row r="57" spans="1:18" x14ac:dyDescent="0.2">
      <c r="A57" s="147" t="s">
        <v>76</v>
      </c>
      <c r="B57" s="148"/>
      <c r="C57" s="149"/>
      <c r="D57" s="38" t="e">
        <f>D55</f>
        <v>#REF!</v>
      </c>
      <c r="E57" s="38" t="e">
        <f t="shared" ref="E57:G57" si="9">E55</f>
        <v>#REF!</v>
      </c>
      <c r="F57" s="38">
        <f t="shared" si="9"/>
        <v>0</v>
      </c>
      <c r="G57" s="38" t="e">
        <f t="shared" si="9"/>
        <v>#REF!</v>
      </c>
      <c r="H57" s="35" t="e">
        <f>SUM(D57:G57)</f>
        <v>#REF!</v>
      </c>
      <c r="I57" s="58"/>
      <c r="J57" s="36"/>
      <c r="K57" s="36"/>
      <c r="L57" s="36"/>
    </row>
    <row r="58" spans="1:18" s="54" customFormat="1" ht="12.75" customHeight="1" x14ac:dyDescent="0.2">
      <c r="A58" s="126" t="s">
        <v>60</v>
      </c>
      <c r="B58" s="127"/>
      <c r="C58" s="127"/>
      <c r="D58" s="127"/>
      <c r="E58" s="127"/>
      <c r="F58" s="127"/>
      <c r="G58" s="127"/>
      <c r="H58" s="128"/>
    </row>
    <row r="59" spans="1:18" x14ac:dyDescent="0.2">
      <c r="A59" s="56" t="s">
        <v>67</v>
      </c>
      <c r="B59" s="56">
        <v>2019</v>
      </c>
      <c r="C59" s="39" t="s">
        <v>68</v>
      </c>
      <c r="D59" s="53">
        <v>0</v>
      </c>
      <c r="E59" s="53">
        <v>0</v>
      </c>
      <c r="F59" s="53">
        <v>0</v>
      </c>
      <c r="G59" s="53">
        <v>0</v>
      </c>
      <c r="H59" s="52">
        <f t="shared" ref="H59:H64" si="10">D59+E59+F59+G59</f>
        <v>0</v>
      </c>
      <c r="I59" s="36"/>
      <c r="J59" s="36"/>
      <c r="K59" s="36"/>
      <c r="L59" s="36"/>
      <c r="M59" s="36"/>
      <c r="N59" s="36"/>
    </row>
    <row r="60" spans="1:18" x14ac:dyDescent="0.2">
      <c r="A60" s="56" t="s">
        <v>50</v>
      </c>
      <c r="B60" s="56">
        <v>2020</v>
      </c>
      <c r="C60" s="39" t="s">
        <v>69</v>
      </c>
      <c r="D60" s="59" t="e">
        <f>D57*$C$59*$C$60</f>
        <v>#REF!</v>
      </c>
      <c r="E60" s="59" t="e">
        <f t="shared" ref="E60:G60" si="11">E57*$C$59*$C$60</f>
        <v>#REF!</v>
      </c>
      <c r="F60" s="59">
        <f t="shared" si="11"/>
        <v>0</v>
      </c>
      <c r="G60" s="59" t="e">
        <f t="shared" si="11"/>
        <v>#REF!</v>
      </c>
      <c r="H60" s="60" t="e">
        <f t="shared" si="10"/>
        <v>#REF!</v>
      </c>
      <c r="I60" s="36"/>
      <c r="J60" s="57"/>
      <c r="K60" s="36"/>
      <c r="L60" s="36"/>
      <c r="N60" s="36"/>
    </row>
    <row r="61" spans="1:18" x14ac:dyDescent="0.2">
      <c r="A61" s="56" t="s">
        <v>61</v>
      </c>
      <c r="B61" s="56">
        <v>2021</v>
      </c>
      <c r="C61" s="39" t="s">
        <v>70</v>
      </c>
      <c r="D61" s="53">
        <v>0</v>
      </c>
      <c r="E61" s="53">
        <v>0</v>
      </c>
      <c r="F61" s="53">
        <v>0</v>
      </c>
      <c r="G61" s="53">
        <v>0</v>
      </c>
      <c r="H61" s="52">
        <f t="shared" si="10"/>
        <v>0</v>
      </c>
      <c r="I61" s="36"/>
      <c r="J61" s="36"/>
      <c r="K61" s="36"/>
      <c r="L61" s="36"/>
      <c r="M61" s="36"/>
      <c r="N61" s="36"/>
    </row>
    <row r="62" spans="1:18" x14ac:dyDescent="0.2">
      <c r="A62" s="56" t="s">
        <v>62</v>
      </c>
      <c r="B62" s="56">
        <v>2022</v>
      </c>
      <c r="C62" s="39" t="s">
        <v>71</v>
      </c>
      <c r="D62" s="53">
        <v>0</v>
      </c>
      <c r="E62" s="53">
        <v>0</v>
      </c>
      <c r="F62" s="53">
        <v>0</v>
      </c>
      <c r="G62" s="53">
        <v>0</v>
      </c>
      <c r="H62" s="52">
        <f>D62+E62+F62+G62</f>
        <v>0</v>
      </c>
      <c r="I62" s="36"/>
      <c r="N62" s="40"/>
    </row>
    <row r="63" spans="1:18" x14ac:dyDescent="0.2">
      <c r="A63" s="56" t="s">
        <v>63</v>
      </c>
      <c r="B63" s="56">
        <v>2023</v>
      </c>
      <c r="C63" s="39" t="s">
        <v>69</v>
      </c>
      <c r="D63" s="53">
        <v>0</v>
      </c>
      <c r="E63" s="53">
        <v>0</v>
      </c>
      <c r="F63" s="53">
        <v>0</v>
      </c>
      <c r="G63" s="53">
        <v>0</v>
      </c>
      <c r="H63" s="52">
        <f>D63+E63+F63+G63</f>
        <v>0</v>
      </c>
      <c r="I63" s="36"/>
      <c r="N63" s="40"/>
    </row>
    <row r="64" spans="1:18" x14ac:dyDescent="0.2">
      <c r="A64" s="56" t="s">
        <v>72</v>
      </c>
      <c r="B64" s="56">
        <v>2024</v>
      </c>
      <c r="C64" s="39" t="s">
        <v>69</v>
      </c>
      <c r="D64" s="53">
        <v>0</v>
      </c>
      <c r="E64" s="53">
        <v>0</v>
      </c>
      <c r="F64" s="53">
        <v>0</v>
      </c>
      <c r="G64" s="53">
        <v>0</v>
      </c>
      <c r="H64" s="52">
        <f t="shared" si="10"/>
        <v>0</v>
      </c>
      <c r="I64" s="36"/>
      <c r="J64" s="36"/>
      <c r="K64" s="36"/>
      <c r="L64" s="36"/>
      <c r="N64" s="40"/>
    </row>
    <row r="65" spans="1:14" x14ac:dyDescent="0.2">
      <c r="A65" s="129" t="s">
        <v>51</v>
      </c>
      <c r="B65" s="130"/>
      <c r="C65" s="131"/>
      <c r="D65" s="61" t="e">
        <f>SUM(D59:D64)+D56</f>
        <v>#REF!</v>
      </c>
      <c r="E65" s="61" t="e">
        <f t="shared" ref="E65:G65" si="12">SUM(E59:E64)+E56</f>
        <v>#REF!</v>
      </c>
      <c r="F65" s="61">
        <f t="shared" si="12"/>
        <v>0</v>
      </c>
      <c r="G65" s="61" t="e">
        <f t="shared" si="12"/>
        <v>#REF!</v>
      </c>
      <c r="H65" s="61" t="e">
        <f>D65+E65+F65+G65</f>
        <v>#REF!</v>
      </c>
      <c r="I65" s="36"/>
      <c r="J65" s="36"/>
      <c r="K65" s="36"/>
      <c r="L65" s="36"/>
      <c r="N65" s="40"/>
    </row>
    <row r="66" spans="1:14" ht="15" customHeight="1" x14ac:dyDescent="0.25">
      <c r="A66" s="141" t="s">
        <v>64</v>
      </c>
      <c r="B66" s="142"/>
      <c r="C66" s="143"/>
      <c r="D66" s="51" t="e">
        <f>ROUND(D65/1.2/1000,3)</f>
        <v>#REF!</v>
      </c>
      <c r="E66" s="51" t="e">
        <f t="shared" ref="E66:G66" si="13">ROUND(E65/1.2/1000,3)</f>
        <v>#REF!</v>
      </c>
      <c r="F66" s="51">
        <f t="shared" si="13"/>
        <v>0</v>
      </c>
      <c r="G66" s="51" t="e">
        <f t="shared" si="13"/>
        <v>#REF!</v>
      </c>
      <c r="H66" s="51" t="e">
        <f>D66+E66+F66+G66</f>
        <v>#REF!</v>
      </c>
      <c r="I66" s="36"/>
      <c r="J66" s="36"/>
      <c r="K66" s="36"/>
      <c r="L66" s="36"/>
    </row>
    <row r="71" spans="1:14" x14ac:dyDescent="0.2">
      <c r="D71" s="3"/>
    </row>
  </sheetData>
  <mergeCells count="30">
    <mergeCell ref="A38:H38"/>
    <mergeCell ref="A42:H42"/>
    <mergeCell ref="A45:H45"/>
    <mergeCell ref="A66:C66"/>
    <mergeCell ref="A55:C55"/>
    <mergeCell ref="A56:C56"/>
    <mergeCell ref="A57:C57"/>
    <mergeCell ref="A49:A53"/>
    <mergeCell ref="B49:B53"/>
    <mergeCell ref="A19:H19"/>
    <mergeCell ref="A21:H21"/>
    <mergeCell ref="A23:H23"/>
    <mergeCell ref="A29:H29"/>
    <mergeCell ref="A35:H35"/>
    <mergeCell ref="Q49:R53"/>
    <mergeCell ref="A58:H58"/>
    <mergeCell ref="A65:C65"/>
    <mergeCell ref="A3:H3"/>
    <mergeCell ref="A26:H2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tabSelected="1" zoomScaleNormal="100" workbookViewId="0">
      <selection activeCell="K5" sqref="K5"/>
    </sheetView>
  </sheetViews>
  <sheetFormatPr defaultRowHeight="12.75" x14ac:dyDescent="0.2"/>
  <cols>
    <col min="1" max="1" width="3.85546875" style="41" customWidth="1"/>
    <col min="2" max="2" width="70.5703125" style="41" customWidth="1"/>
    <col min="3" max="3" width="11.42578125" style="41" customWidth="1"/>
    <col min="4" max="4" width="11" style="41" customWidth="1"/>
    <col min="5" max="5" width="7.85546875" style="41" customWidth="1"/>
    <col min="6" max="6" width="11.85546875" style="86" customWidth="1"/>
    <col min="7" max="7" width="9.5703125" style="41" bestFit="1" customWidth="1"/>
    <col min="8" max="16384" width="9.140625" style="41"/>
  </cols>
  <sheetData>
    <row r="1" spans="1:6" ht="42" customHeight="1" x14ac:dyDescent="0.2">
      <c r="A1" s="163" t="s">
        <v>93</v>
      </c>
      <c r="B1" s="163"/>
      <c r="C1" s="163"/>
      <c r="D1" s="163"/>
      <c r="E1" s="163"/>
      <c r="F1" s="163"/>
    </row>
    <row r="2" spans="1:6" s="42" customFormat="1" ht="11.25" x14ac:dyDescent="0.2">
      <c r="A2" s="63"/>
      <c r="B2" s="63"/>
      <c r="C2" s="63"/>
      <c r="D2" s="63"/>
      <c r="E2" s="63"/>
      <c r="F2" s="83"/>
    </row>
    <row r="3" spans="1:6" s="43" customFormat="1" ht="11.25" customHeight="1" x14ac:dyDescent="0.25">
      <c r="A3" s="164"/>
      <c r="B3" s="164"/>
      <c r="C3" s="164"/>
      <c r="D3" s="164"/>
      <c r="E3" s="164"/>
      <c r="F3" s="164"/>
    </row>
    <row r="4" spans="1:6" s="44" customFormat="1" ht="33.75" customHeight="1" x14ac:dyDescent="0.25">
      <c r="A4" s="170" t="s">
        <v>112</v>
      </c>
      <c r="B4" s="170"/>
      <c r="C4" s="170"/>
      <c r="D4" s="170"/>
      <c r="E4" s="170"/>
      <c r="F4" s="170"/>
    </row>
    <row r="5" spans="1:6" s="46" customFormat="1" ht="13.5" customHeight="1" thickBot="1" x14ac:dyDescent="0.25">
      <c r="A5" s="45"/>
      <c r="B5" s="45"/>
      <c r="C5" s="45"/>
      <c r="D5" s="45"/>
      <c r="E5" s="45"/>
      <c r="F5" s="84"/>
    </row>
    <row r="6" spans="1:6" ht="64.5" customHeight="1" thickBot="1" x14ac:dyDescent="0.25">
      <c r="A6" s="71" t="s">
        <v>53</v>
      </c>
      <c r="B6" s="72" t="s">
        <v>54</v>
      </c>
      <c r="C6" s="72" t="s">
        <v>55</v>
      </c>
      <c r="D6" s="72" t="s">
        <v>84</v>
      </c>
      <c r="E6" s="72" t="s">
        <v>56</v>
      </c>
      <c r="F6" s="85" t="s">
        <v>85</v>
      </c>
    </row>
    <row r="7" spans="1:6" s="62" customFormat="1" ht="30.75" customHeight="1" thickBot="1" x14ac:dyDescent="0.3">
      <c r="A7" s="73">
        <v>1</v>
      </c>
      <c r="B7" s="74" t="s">
        <v>105</v>
      </c>
      <c r="C7" s="75" t="s">
        <v>98</v>
      </c>
      <c r="D7" s="76">
        <v>313</v>
      </c>
      <c r="E7" s="77">
        <v>1</v>
      </c>
      <c r="F7" s="93">
        <f>D7*E7</f>
        <v>313</v>
      </c>
    </row>
    <row r="8" spans="1:6" s="47" customFormat="1" ht="13.5" customHeight="1" thickBot="1" x14ac:dyDescent="0.25">
      <c r="A8" s="168" t="s">
        <v>87</v>
      </c>
      <c r="B8" s="169"/>
      <c r="C8" s="169"/>
      <c r="D8" s="169"/>
      <c r="E8" s="169"/>
      <c r="F8" s="87">
        <f>SUM(F7)</f>
        <v>313</v>
      </c>
    </row>
    <row r="9" spans="1:6" s="62" customFormat="1" ht="12.75" customHeight="1" x14ac:dyDescent="0.25">
      <c r="A9" s="165" t="s">
        <v>86</v>
      </c>
      <c r="B9" s="166"/>
      <c r="C9" s="166"/>
      <c r="D9" s="166"/>
      <c r="E9" s="166"/>
      <c r="F9" s="167"/>
    </row>
    <row r="10" spans="1:6" s="62" customFormat="1" ht="25.5" x14ac:dyDescent="0.25">
      <c r="A10" s="66"/>
      <c r="B10" s="65" t="s">
        <v>83</v>
      </c>
      <c r="C10" s="67" t="s">
        <v>82</v>
      </c>
      <c r="D10" s="68">
        <f>F8</f>
        <v>313</v>
      </c>
      <c r="E10" s="82">
        <v>0.09</v>
      </c>
      <c r="F10" s="94">
        <f>D10*E10</f>
        <v>28.169999999999998</v>
      </c>
    </row>
    <row r="11" spans="1:6" s="62" customFormat="1" x14ac:dyDescent="0.25">
      <c r="A11" s="66"/>
      <c r="B11" s="65" t="s">
        <v>99</v>
      </c>
      <c r="C11" s="67" t="s">
        <v>100</v>
      </c>
      <c r="D11" s="68">
        <f>F8</f>
        <v>313</v>
      </c>
      <c r="E11" s="82">
        <v>0</v>
      </c>
      <c r="F11" s="94">
        <f t="shared" ref="F11:F17" si="0">D11*E11</f>
        <v>0</v>
      </c>
    </row>
    <row r="12" spans="1:6" s="62" customFormat="1" x14ac:dyDescent="0.25">
      <c r="A12" s="66"/>
      <c r="B12" s="65" t="s">
        <v>101</v>
      </c>
      <c r="C12" s="67" t="s">
        <v>100</v>
      </c>
      <c r="D12" s="68">
        <f>F8</f>
        <v>313</v>
      </c>
      <c r="E12" s="82">
        <v>0</v>
      </c>
      <c r="F12" s="94">
        <f t="shared" si="0"/>
        <v>0</v>
      </c>
    </row>
    <row r="13" spans="1:6" s="62" customFormat="1" ht="25.5" x14ac:dyDescent="0.25">
      <c r="A13" s="66"/>
      <c r="B13" s="65" t="s">
        <v>102</v>
      </c>
      <c r="C13" s="67" t="s">
        <v>100</v>
      </c>
      <c r="D13" s="68">
        <f>F8</f>
        <v>313</v>
      </c>
      <c r="E13" s="82">
        <v>0</v>
      </c>
      <c r="F13" s="94">
        <f t="shared" si="0"/>
        <v>0</v>
      </c>
    </row>
    <row r="14" spans="1:6" s="62" customFormat="1" x14ac:dyDescent="0.25">
      <c r="A14" s="66"/>
      <c r="B14" s="65" t="s">
        <v>103</v>
      </c>
      <c r="C14" s="67" t="s">
        <v>100</v>
      </c>
      <c r="D14" s="68">
        <f>F8</f>
        <v>313</v>
      </c>
      <c r="E14" s="82">
        <v>7.4999999999999997E-2</v>
      </c>
      <c r="F14" s="94">
        <f t="shared" si="0"/>
        <v>23.474999999999998</v>
      </c>
    </row>
    <row r="15" spans="1:6" s="62" customFormat="1" x14ac:dyDescent="0.25">
      <c r="A15" s="66"/>
      <c r="B15" s="65" t="s">
        <v>57</v>
      </c>
      <c r="C15" s="67" t="s">
        <v>100</v>
      </c>
      <c r="D15" s="68">
        <f>F8</f>
        <v>313</v>
      </c>
      <c r="E15" s="82">
        <v>1.2E-2</v>
      </c>
      <c r="F15" s="94">
        <f t="shared" si="0"/>
        <v>3.7560000000000002</v>
      </c>
    </row>
    <row r="16" spans="1:6" s="62" customFormat="1" x14ac:dyDescent="0.25">
      <c r="A16" s="88"/>
      <c r="B16" s="89" t="s">
        <v>104</v>
      </c>
      <c r="C16" s="90" t="s">
        <v>100</v>
      </c>
      <c r="D16" s="91">
        <f>F8</f>
        <v>313</v>
      </c>
      <c r="E16" s="92">
        <v>0</v>
      </c>
      <c r="F16" s="95">
        <f t="shared" si="0"/>
        <v>0</v>
      </c>
    </row>
    <row r="17" spans="1:6" s="62" customFormat="1" ht="13.5" thickBot="1" x14ac:dyDescent="0.3">
      <c r="A17" s="88"/>
      <c r="B17" s="89" t="s">
        <v>58</v>
      </c>
      <c r="C17" s="90" t="s">
        <v>100</v>
      </c>
      <c r="D17" s="91">
        <f>F8</f>
        <v>313</v>
      </c>
      <c r="E17" s="92">
        <v>0</v>
      </c>
      <c r="F17" s="95">
        <f t="shared" si="0"/>
        <v>0</v>
      </c>
    </row>
    <row r="18" spans="1:6" s="47" customFormat="1" ht="13.5" customHeight="1" thickBot="1" x14ac:dyDescent="0.25">
      <c r="A18" s="168" t="s">
        <v>87</v>
      </c>
      <c r="B18" s="169"/>
      <c r="C18" s="169"/>
      <c r="D18" s="169"/>
      <c r="E18" s="169"/>
      <c r="F18" s="87">
        <f>SUM(F10:F17,F8)</f>
        <v>368.40100000000001</v>
      </c>
    </row>
    <row r="19" spans="1:6" s="47" customFormat="1" ht="13.5" customHeight="1" thickBot="1" x14ac:dyDescent="0.25">
      <c r="A19" s="171" t="s">
        <v>96</v>
      </c>
      <c r="B19" s="172"/>
      <c r="C19" s="172"/>
      <c r="D19" s="172"/>
      <c r="E19" s="172"/>
      <c r="F19" s="173"/>
    </row>
    <row r="20" spans="1:6" s="47" customFormat="1" ht="13.5" customHeight="1" x14ac:dyDescent="0.2">
      <c r="A20" s="159" t="s">
        <v>88</v>
      </c>
      <c r="B20" s="160"/>
      <c r="C20" s="160"/>
      <c r="D20" s="160"/>
      <c r="E20" s="80">
        <v>0.19</v>
      </c>
      <c r="F20" s="96">
        <f>F18*E20</f>
        <v>69.996189999999999</v>
      </c>
    </row>
    <row r="21" spans="1:6" s="47" customFormat="1" ht="13.5" customHeight="1" x14ac:dyDescent="0.2">
      <c r="A21" s="174" t="s">
        <v>89</v>
      </c>
      <c r="B21" s="175"/>
      <c r="C21" s="175"/>
      <c r="D21" s="175"/>
      <c r="E21" s="81">
        <v>0.6</v>
      </c>
      <c r="F21" s="69">
        <f>F18*E21</f>
        <v>221.04060000000001</v>
      </c>
    </row>
    <row r="22" spans="1:6" s="47" customFormat="1" ht="13.5" customHeight="1" x14ac:dyDescent="0.2">
      <c r="A22" s="174" t="s">
        <v>90</v>
      </c>
      <c r="B22" s="175"/>
      <c r="C22" s="175"/>
      <c r="D22" s="175"/>
      <c r="E22" s="81">
        <v>0.04</v>
      </c>
      <c r="F22" s="69">
        <f>F18*E22</f>
        <v>14.736040000000001</v>
      </c>
    </row>
    <row r="23" spans="1:6" s="47" customFormat="1" ht="13.5" customHeight="1" thickBot="1" x14ac:dyDescent="0.25">
      <c r="A23" s="174" t="s">
        <v>106</v>
      </c>
      <c r="B23" s="175"/>
      <c r="C23" s="175"/>
      <c r="D23" s="175"/>
      <c r="E23" s="81">
        <v>0.17</v>
      </c>
      <c r="F23" s="69">
        <f>F18*E23</f>
        <v>62.628170000000004</v>
      </c>
    </row>
    <row r="24" spans="1:6" s="64" customFormat="1" ht="13.5" customHeight="1" thickBot="1" x14ac:dyDescent="0.25">
      <c r="A24" s="156" t="s">
        <v>91</v>
      </c>
      <c r="B24" s="157"/>
      <c r="C24" s="157"/>
      <c r="D24" s="157"/>
      <c r="E24" s="157"/>
      <c r="F24" s="158"/>
    </row>
    <row r="25" spans="1:6" s="47" customFormat="1" ht="13.5" customHeight="1" x14ac:dyDescent="0.2">
      <c r="A25" s="159" t="s">
        <v>88</v>
      </c>
      <c r="B25" s="160"/>
      <c r="C25" s="160"/>
      <c r="D25" s="160"/>
      <c r="E25" s="78">
        <v>5.83</v>
      </c>
      <c r="F25" s="98">
        <f>F20*E25</f>
        <v>408.07778769999999</v>
      </c>
    </row>
    <row r="26" spans="1:6" s="47" customFormat="1" ht="13.5" customHeight="1" x14ac:dyDescent="0.2">
      <c r="A26" s="174" t="s">
        <v>89</v>
      </c>
      <c r="B26" s="175"/>
      <c r="C26" s="175"/>
      <c r="D26" s="175"/>
      <c r="E26" s="70">
        <v>4.58</v>
      </c>
      <c r="F26" s="99">
        <f>F21*E26</f>
        <v>1012.3659480000001</v>
      </c>
    </row>
    <row r="27" spans="1:6" s="47" customFormat="1" ht="13.5" customHeight="1" x14ac:dyDescent="0.2">
      <c r="A27" s="174" t="s">
        <v>90</v>
      </c>
      <c r="B27" s="175"/>
      <c r="C27" s="175"/>
      <c r="D27" s="175"/>
      <c r="E27" s="70">
        <v>5.83</v>
      </c>
      <c r="F27" s="99">
        <f>F22*E27</f>
        <v>85.911113200000003</v>
      </c>
    </row>
    <row r="28" spans="1:6" s="47" customFormat="1" ht="13.5" customHeight="1" thickBot="1" x14ac:dyDescent="0.25">
      <c r="A28" s="178" t="s">
        <v>106</v>
      </c>
      <c r="B28" s="179"/>
      <c r="C28" s="179"/>
      <c r="D28" s="179"/>
      <c r="E28" s="100">
        <v>9.0299999999999994</v>
      </c>
      <c r="F28" s="101">
        <f>F23*E28</f>
        <v>565.53237509999997</v>
      </c>
    </row>
    <row r="29" spans="1:6" s="47" customFormat="1" ht="13.5" customHeight="1" thickBot="1" x14ac:dyDescent="0.25">
      <c r="A29" s="176" t="s">
        <v>92</v>
      </c>
      <c r="B29" s="177"/>
      <c r="C29" s="177"/>
      <c r="D29" s="177"/>
      <c r="E29" s="177"/>
      <c r="F29" s="102">
        <f>SUM(F25:F28)</f>
        <v>2071.8872240000001</v>
      </c>
    </row>
    <row r="30" spans="1:6" s="47" customFormat="1" ht="13.5" customHeight="1" x14ac:dyDescent="0.2">
      <c r="A30" s="103"/>
      <c r="B30" s="104" t="s">
        <v>107</v>
      </c>
      <c r="C30" s="105" t="str">
        <f>C12</f>
        <v>п.4.7</v>
      </c>
      <c r="D30" s="106" t="s">
        <v>108</v>
      </c>
      <c r="E30" s="107">
        <v>7.4999999999999997E-2</v>
      </c>
      <c r="F30" s="108">
        <f>F29*E30</f>
        <v>155.3915418</v>
      </c>
    </row>
    <row r="31" spans="1:6" s="79" customFormat="1" ht="40.5" customHeight="1" thickBot="1" x14ac:dyDescent="0.25">
      <c r="A31" s="109"/>
      <c r="B31" s="110" t="s">
        <v>109</v>
      </c>
      <c r="C31" s="111" t="s">
        <v>110</v>
      </c>
      <c r="D31" s="112" t="s">
        <v>111</v>
      </c>
      <c r="E31" s="113">
        <v>1.2E-2</v>
      </c>
      <c r="F31" s="114">
        <f>F29*E31</f>
        <v>24.862646688000002</v>
      </c>
    </row>
    <row r="32" spans="1:6" s="47" customFormat="1" ht="27" customHeight="1" thickBot="1" x14ac:dyDescent="0.25">
      <c r="A32" s="180" t="s">
        <v>97</v>
      </c>
      <c r="B32" s="181"/>
      <c r="C32" s="181"/>
      <c r="D32" s="181"/>
      <c r="E32" s="181"/>
      <c r="F32" s="182"/>
    </row>
    <row r="33" spans="1:15" s="47" customFormat="1" ht="14.25" customHeight="1" x14ac:dyDescent="0.2">
      <c r="A33" s="159" t="s">
        <v>88</v>
      </c>
      <c r="B33" s="160"/>
      <c r="C33" s="160"/>
      <c r="D33" s="160"/>
      <c r="E33" s="80">
        <v>1.05</v>
      </c>
      <c r="F33" s="96">
        <f>F25*E33</f>
        <v>428.481677085</v>
      </c>
    </row>
    <row r="34" spans="1:15" s="47" customFormat="1" ht="14.25" customHeight="1" x14ac:dyDescent="0.2">
      <c r="A34" s="174" t="s">
        <v>89</v>
      </c>
      <c r="B34" s="175"/>
      <c r="C34" s="175"/>
      <c r="D34" s="175"/>
      <c r="E34" s="81">
        <v>1.05</v>
      </c>
      <c r="F34" s="69">
        <f>F26*E34</f>
        <v>1062.9842454000002</v>
      </c>
    </row>
    <row r="35" spans="1:15" s="47" customFormat="1" ht="13.5" customHeight="1" x14ac:dyDescent="0.2">
      <c r="A35" s="174" t="s">
        <v>90</v>
      </c>
      <c r="B35" s="175"/>
      <c r="C35" s="175"/>
      <c r="D35" s="175"/>
      <c r="E35" s="81">
        <v>1.05</v>
      </c>
      <c r="F35" s="69">
        <f>F27*E35</f>
        <v>90.206668860000008</v>
      </c>
    </row>
    <row r="36" spans="1:15" s="47" customFormat="1" ht="13.5" customHeight="1" x14ac:dyDescent="0.2">
      <c r="A36" s="174" t="s">
        <v>106</v>
      </c>
      <c r="B36" s="175"/>
      <c r="C36" s="175"/>
      <c r="D36" s="175"/>
      <c r="E36" s="81">
        <v>1.05</v>
      </c>
      <c r="F36" s="69">
        <f>F28*E36</f>
        <v>593.80899385500004</v>
      </c>
    </row>
    <row r="37" spans="1:15" s="47" customFormat="1" ht="13.5" customHeight="1" x14ac:dyDescent="0.2">
      <c r="A37" s="161" t="s">
        <v>94</v>
      </c>
      <c r="B37" s="162"/>
      <c r="C37" s="162"/>
      <c r="D37" s="162"/>
      <c r="E37" s="162"/>
      <c r="F37" s="97">
        <f>SUM(F33:F36)</f>
        <v>2175.4815852000002</v>
      </c>
    </row>
    <row r="38" spans="1:15" s="47" customFormat="1" ht="13.5" customHeight="1" thickBot="1" x14ac:dyDescent="0.25">
      <c r="A38" s="185" t="s">
        <v>78</v>
      </c>
      <c r="B38" s="186"/>
      <c r="C38" s="186"/>
      <c r="D38" s="186"/>
      <c r="E38" s="186"/>
      <c r="F38" s="115">
        <f>F37*0.2</f>
        <v>435.09631704000003</v>
      </c>
    </row>
    <row r="39" spans="1:15" s="47" customFormat="1" ht="13.5" customHeight="1" thickBot="1" x14ac:dyDescent="0.25">
      <c r="A39" s="187" t="s">
        <v>95</v>
      </c>
      <c r="B39" s="188"/>
      <c r="C39" s="188"/>
      <c r="D39" s="188"/>
      <c r="E39" s="188"/>
      <c r="F39" s="116">
        <f>SUM(F37:F38)</f>
        <v>2610.5779022400002</v>
      </c>
    </row>
    <row r="40" spans="1:15" s="47" customFormat="1" ht="13.5" customHeight="1" x14ac:dyDescent="0.2">
      <c r="A40" s="103"/>
      <c r="B40" s="104" t="s">
        <v>107</v>
      </c>
      <c r="C40" s="105" t="str">
        <f>C30</f>
        <v>п.4.7</v>
      </c>
      <c r="D40" s="106" t="s">
        <v>108</v>
      </c>
      <c r="E40" s="107">
        <v>7.4999999999999997E-2</v>
      </c>
      <c r="F40" s="108">
        <f>F39*E40</f>
        <v>195.79334266800001</v>
      </c>
    </row>
    <row r="41" spans="1:15" s="47" customFormat="1" ht="41.25" customHeight="1" thickBot="1" x14ac:dyDescent="0.25">
      <c r="A41" s="109"/>
      <c r="B41" s="110" t="s">
        <v>109</v>
      </c>
      <c r="C41" s="111" t="s">
        <v>110</v>
      </c>
      <c r="D41" s="112" t="s">
        <v>111</v>
      </c>
      <c r="E41" s="113">
        <v>1.2E-2</v>
      </c>
      <c r="F41" s="114">
        <f>F39*E41</f>
        <v>31.326934826880002</v>
      </c>
    </row>
    <row r="42" spans="1:15" s="47" customFormat="1" ht="13.5" customHeight="1" x14ac:dyDescent="0.25">
      <c r="A42" s="41"/>
      <c r="B42" s="50"/>
      <c r="C42" s="50"/>
      <c r="D42" s="50"/>
      <c r="E42" s="50"/>
      <c r="F42" s="86"/>
    </row>
    <row r="43" spans="1:15" s="48" customFormat="1" ht="13.5" customHeight="1" x14ac:dyDescent="0.2">
      <c r="A43" s="41"/>
      <c r="B43" s="41"/>
      <c r="C43" s="41"/>
      <c r="D43" s="41"/>
      <c r="E43" s="41"/>
      <c r="F43" s="86"/>
      <c r="G43" s="47"/>
    </row>
    <row r="44" spans="1:15" s="48" customFormat="1" ht="13.5" customHeight="1" x14ac:dyDescent="0.2">
      <c r="A44" s="183" t="s">
        <v>113</v>
      </c>
      <c r="B44" s="183"/>
      <c r="C44" s="183"/>
      <c r="D44" s="183"/>
      <c r="E44" s="183"/>
      <c r="F44" s="183"/>
      <c r="G44" s="124"/>
      <c r="H44" s="124"/>
      <c r="I44" s="124"/>
      <c r="J44" s="124"/>
      <c r="K44" s="124"/>
      <c r="L44" s="124"/>
      <c r="M44" s="124"/>
      <c r="N44" s="124"/>
      <c r="O44" s="124"/>
    </row>
    <row r="45" spans="1:15" s="49" customFormat="1" ht="13.5" customHeight="1" x14ac:dyDescent="0.2">
      <c r="A45" s="184" t="s">
        <v>114</v>
      </c>
      <c r="B45" s="184"/>
      <c r="C45" s="184"/>
      <c r="D45" s="184"/>
      <c r="E45" s="184"/>
      <c r="F45" s="184"/>
      <c r="G45" s="124"/>
      <c r="H45" s="124"/>
      <c r="I45" s="124"/>
      <c r="J45" s="124"/>
      <c r="K45" s="124"/>
      <c r="L45" s="124"/>
      <c r="M45" s="124"/>
      <c r="N45" s="124"/>
      <c r="O45" s="124"/>
    </row>
    <row r="46" spans="1:15" s="49" customFormat="1" ht="13.5" customHeight="1" x14ac:dyDescent="0.2">
      <c r="A46" s="117"/>
      <c r="B46" s="118"/>
      <c r="C46" s="119"/>
      <c r="D46" s="120"/>
      <c r="E46" s="121"/>
      <c r="F46" s="121"/>
      <c r="G46" s="121"/>
      <c r="H46" s="121"/>
      <c r="I46" s="122"/>
      <c r="J46" s="121"/>
      <c r="K46" s="121"/>
      <c r="L46" s="121"/>
      <c r="M46" s="121"/>
      <c r="N46" s="121"/>
      <c r="O46" s="123"/>
    </row>
    <row r="47" spans="1:15" ht="15" customHeight="1" x14ac:dyDescent="0.2">
      <c r="A47" s="183" t="s">
        <v>115</v>
      </c>
      <c r="B47" s="183"/>
      <c r="C47" s="183"/>
      <c r="D47" s="183"/>
      <c r="E47" s="183"/>
      <c r="F47" s="183"/>
      <c r="G47" s="124"/>
      <c r="H47" s="124"/>
      <c r="I47" s="124"/>
      <c r="J47" s="124"/>
      <c r="K47" s="124"/>
      <c r="L47" s="124"/>
      <c r="M47" s="124"/>
      <c r="N47" s="124"/>
      <c r="O47" s="124"/>
    </row>
    <row r="48" spans="1:15" ht="15" customHeight="1" x14ac:dyDescent="0.2">
      <c r="A48" s="184" t="s">
        <v>114</v>
      </c>
      <c r="B48" s="184"/>
      <c r="C48" s="184"/>
      <c r="D48" s="184"/>
      <c r="E48" s="184"/>
      <c r="F48" s="184"/>
      <c r="G48" s="124"/>
      <c r="H48" s="124"/>
      <c r="I48" s="124"/>
      <c r="J48" s="124"/>
      <c r="K48" s="124"/>
      <c r="L48" s="124"/>
      <c r="M48" s="124"/>
      <c r="N48" s="124"/>
      <c r="O48" s="124"/>
    </row>
  </sheetData>
  <mergeCells count="29">
    <mergeCell ref="A44:F44"/>
    <mergeCell ref="A45:F45"/>
    <mergeCell ref="A47:F47"/>
    <mergeCell ref="A48:F48"/>
    <mergeCell ref="A38:E38"/>
    <mergeCell ref="A39:E39"/>
    <mergeCell ref="A27:D27"/>
    <mergeCell ref="A28:D28"/>
    <mergeCell ref="A36:D36"/>
    <mergeCell ref="A32:F32"/>
    <mergeCell ref="A33:D33"/>
    <mergeCell ref="A34:D34"/>
    <mergeCell ref="A35:D35"/>
    <mergeCell ref="A24:F24"/>
    <mergeCell ref="A25:D25"/>
    <mergeCell ref="A37:E37"/>
    <mergeCell ref="A1:F1"/>
    <mergeCell ref="A3:F3"/>
    <mergeCell ref="A9:F9"/>
    <mergeCell ref="A18:E18"/>
    <mergeCell ref="A8:E8"/>
    <mergeCell ref="A4:F4"/>
    <mergeCell ref="A19:F19"/>
    <mergeCell ref="A20:D20"/>
    <mergeCell ref="A21:D21"/>
    <mergeCell ref="A22:D22"/>
    <mergeCell ref="A23:D23"/>
    <mergeCell ref="A29:E29"/>
    <mergeCell ref="A26:D26"/>
  </mergeCells>
  <pageMargins left="0.70866141732283472" right="0.70866141732283472" top="0.22" bottom="0.27" header="0.17" footer="0.2"/>
  <pageSetup paperSize="9" scale="74" firstPageNumber="2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 </vt:lpstr>
      <vt:lpstr>МРСК</vt:lpstr>
      <vt:lpstr>'Т '!Заголовки_для_печати</vt:lpstr>
      <vt:lpstr>МРСК!Область_печати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Чуясова Елена Геннадьевна</cp:lastModifiedBy>
  <cp:lastPrinted>2019-08-30T01:34:42Z</cp:lastPrinted>
  <dcterms:created xsi:type="dcterms:W3CDTF">2016-12-11T23:43:31Z</dcterms:created>
  <dcterms:modified xsi:type="dcterms:W3CDTF">2019-10-16T02:15:26Z</dcterms:modified>
</cp:coreProperties>
</file>