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19-07- (11928 повт, 47-54)\11953\11953\ТЗ\Прил. 4 Сводный сметный расчет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39" i="2" l="1"/>
  <c r="E157" i="2"/>
  <c r="E155" i="2"/>
  <c r="E144" i="2"/>
  <c r="E120" i="2"/>
  <c r="E119" i="2"/>
  <c r="E48" i="2"/>
  <c r="E158" i="2" l="1"/>
  <c r="E154" i="2"/>
  <c r="E151" i="2"/>
  <c r="E118" i="2"/>
  <c r="E34" i="2"/>
  <c r="E23" i="2"/>
  <c r="E18" i="2"/>
  <c r="E17" i="2"/>
  <c r="E16" i="2"/>
  <c r="E49" i="2"/>
  <c r="E131" i="2"/>
  <c r="E124" i="2"/>
  <c r="E68" i="2"/>
  <c r="E159" i="2"/>
  <c r="E152" i="2"/>
  <c r="E145" i="2"/>
  <c r="E87" i="2"/>
  <c r="E50" i="2"/>
  <c r="E79" i="2"/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<sst xmlns="http://schemas.openxmlformats.org/spreadsheetml/2006/main" count="901" uniqueCount="350">
  <si>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</si>
  <si>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</si>
  <si>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</si>
  <si>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</si>
  <si>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</si>
  <si>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</si>
  <si>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</si>
  <si>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</si>
  <si>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</si>
  <si>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</si>
  <si>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</si>
  <si>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</si>
  <si>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</si>
  <si>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</si>
  <si>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</si>
  <si>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</si>
  <si>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</si>
  <si>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</si>
  <si>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</si>
  <si>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</si>
  <si>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</si>
  <si>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</si>
  <si>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</si>
  <si>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</si>
  <si>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</si>
  <si>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</si>
  <si>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</si>
  <si>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</si>
  <si>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</si>
  <si>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</si>
  <si>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</si>
  <si>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</si>
  <si>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</si>
  <si>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</si>
  <si>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</si>
  <si>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</si>
  <si>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</si>
  <si>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</si>
  <si>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</si>
  <si>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</si>
  <si>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</si>
  <si>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</si>
  <si>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</si>
  <si>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</si>
  <si>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</si>
  <si>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</si>
  <si>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</si>
  <si>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</si>
  <si>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</si>
  <si>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</si>
  <si>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</si>
  <si>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</si>
  <si>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</si>
  <si>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</si>
  <si>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</si>
  <si>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</si>
  <si>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</si>
  <si>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</si>
  <si>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</si>
  <si>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</si>
  <si>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</si>
  <si>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</si>
  <si>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</si>
  <si>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</si>
  <si>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</si>
  <si>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</si>
  <si>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</si>
  <si>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</si>
  <si>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</si>
  <si>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</si>
  <si>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</si>
  <si>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</si>
  <si>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</si>
  <si>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</si>
  <si>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</si>
  <si>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</si>
  <si>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</si>
  <si>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</si>
  <si>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</si>
  <si>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</si>
  <si>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</si>
  <si>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</si>
  <si>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</si>
  <si>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</si>
  <si>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</si>
  <si>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</si>
  <si>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</si>
  <si>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</si>
  <si>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</si>
  <si>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</si>
  <si>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</si>
  <si>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</si>
  <si>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</si>
  <si>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</si>
  <si>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</si>
  <si>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</si>
  <si>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</si>
  <si>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</si>
  <si>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</si>
  <si>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</si>
  <si>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</si>
  <si>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</si>
  <si>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</si>
  <si>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</si>
  <si>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</si>
  <si>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</si>
  <si>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</si>
  <si>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</si>
  <si>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</si>
  <si>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</si>
  <si>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</si>
  <si>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</si>
  <si>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</si>
  <si>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</si>
  <si>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</si>
  <si>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</si>
  <si>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</si>
  <si>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</si>
  <si>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</si>
  <si>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</si>
  <si>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</si>
  <si>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</si>
  <si>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</si>
  <si>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</si>
  <si>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</si>
  <si>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</si>
  <si>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</si>
  <si>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</si>
  <si>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</si>
  <si>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</si>
  <si>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</si>
  <si>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</si>
  <si>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</si>
  <si>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</si>
  <si>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</si>
  <si>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</si>
  <si>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</si>
  <si>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</si>
  <si>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</si>
  <si>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</si>
  <si>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</si>
  <si>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</si>
  <si>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</si>
  <si>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</si>
  <si>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</si>
  <si>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</si>
  <si>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</si>
  <si>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</si>
  <si>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</si>
  <si>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</si>
  <si>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</si>
  <si>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</si>
  <si>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</si>
  <si>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</si>
  <si>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</si>
  <si>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</si>
  <si>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</si>
  <si>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</si>
  <si>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</si>
  <si>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</si>
  <si>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</si>
  <si>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</si>
  <si>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</si>
  <si>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</si>
  <si>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</si>
  <si>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</si>
  <si>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</si>
  <si>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</si>
  <si>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</si>
  <si>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</si>
  <si>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</si>
  <si>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</si>
  <si>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</si>
  <si>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</si>
  <si>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</si>
  <si>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</si>
  <si>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</si>
  <si>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</si>
  <si>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</si>
  <si>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</si>
  <si>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</si>
  <si>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</si>
  <si>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</si>
  <si>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</si>
  <si>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</si>
  <si>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</si>
  <si>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</si>
  <si>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</si>
  <si>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</si>
  <si>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</si>
  <si>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</si>
  <si>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</si>
  <si>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</si>
  <si>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</si>
  <si>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</si>
  <si>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</si>
  <si>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</si>
  <si>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</si>
  <si>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</si>
  <si>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</si>
  <si>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</si>
  <si>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</si>
  <si>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</si>
  <si>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</si>
  <si>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</si>
  <si>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</si>
  <si>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</si>
  <si>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</si>
  <si>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</si>
  <si>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</si>
  <si>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</si>
  <si>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</si>
  <si>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</si>
  <si>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</si>
  <si>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</si>
  <si>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</si>
  <si>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</si>
  <si>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</si>
  <si>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</si>
  <si>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</si>
  <si>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</si>
  <si>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</si>
  <si>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</si>
  <si>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</si>
  <si>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</si>
  <si>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</si>
  <si>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</si>
  <si>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</si>
  <si>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</si>
  <si>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</si>
  <si>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</si>
  <si>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</si>
  <si>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</si>
  <si>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</si>
  <si>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</si>
  <si>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</si>
  <si>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</si>
  <si>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</si>
  <si>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</si>
  <si>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</si>
  <si>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</si>
  <si>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</si>
  <si>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</si>
  <si>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</si>
  <si>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</si>
  <si>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</si>
  <si>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</si>
  <si>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</si>
  <si>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</si>
  <si>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</si>
  <si>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</si>
  <si>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</si>
  <si>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</si>
  <si>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</si>
  <si>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</si>
  <si>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</si>
  <si>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</si>
  <si>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</si>
  <si>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</si>
  <si>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</si>
  <si>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</si>
  <si>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</si>
  <si>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</si>
  <si>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</si>
  <si>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</si>
  <si>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</si>
  <si>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</si>
  <si>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</si>
  <si>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</si>
  <si>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</si>
  <si>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</si>
  <si>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</si>
  <si>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</si>
  <si>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</si>
  <si>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</si>
  <si>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</si>
  <si>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</si>
  <si>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</si>
  <si>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</si>
  <si>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</si>
  <si>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</si>
  <si>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</si>
  <si>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</si>
  <si>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</si>
  <si>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</si>
  <si>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</si>
  <si>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</si>
  <si>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</si>
  <si>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</si>
  <si>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</si>
  <si>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</si>
  <si>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</si>
  <si>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</si>
  <si>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</si>
  <si>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</si>
  <si>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</si>
  <si>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</si>
  <si>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</si>
  <si>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</si>
  <si>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</si>
  <si>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</si>
  <si>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</si>
  <si>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</si>
  <si>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</si>
  <si>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</si>
  <si>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</si>
  <si>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</si>
  <si>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</si>
  <si>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</si>
  <si>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</si>
  <si>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</si>
  <si>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</si>
  <si>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</si>
  <si>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</si>
  <si>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</si>
  <si>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</si>
  <si>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</si>
  <si>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</si>
  <si>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</si>
  <si>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</si>
  <si>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</si>
  <si>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</si>
  <si>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</si>
  <si>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</si>
  <si>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</si>
  <si>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</si>
  <si>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</si>
  <si>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</si>
  <si>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</si>
  <si>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</si>
  <si>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</si>
  <si>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</si>
  <si>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</si>
  <si>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</si>
  <si>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</si>
  <si>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</si>
  <si>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</si>
  <si>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</si>
  <si>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</si>
  <si>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</si>
  <si>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</si>
  <si>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</si>
  <si>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</si>
  <si>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</si>
  <si>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</si>
  <si>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</si>
  <si>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</si>
  <si>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</si>
  <si>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</si>
  <si>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Шкотовском районе, Надеждинском районе, г. Артём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</si>
</sst>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F168" sqref="F16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65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15585.116507364984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f>1+12+14+17+6+1</f>
        <v>51</v>
      </c>
      <c r="F16" s="38">
        <v>30932</v>
      </c>
      <c r="G16" s="40">
        <f>E16*F16</f>
        <v>1577532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f>1+4+3+1+2</f>
        <v>11</v>
      </c>
      <c r="F17" s="39">
        <v>60343</v>
      </c>
      <c r="G17" s="41">
        <f t="shared" ref="G17:G138" si="0">E17*F17</f>
        <v>663773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f>3+7+5+1</f>
        <v>16</v>
      </c>
      <c r="F18" s="39">
        <v>79192</v>
      </c>
      <c r="G18" s="62">
        <f t="shared" si="0"/>
        <v>1267072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f>0.033+0.71+0.978</f>
        <v>1.7210000000000001</v>
      </c>
      <c r="F23" s="39">
        <v>379316</v>
      </c>
      <c r="G23" s="41">
        <f t="shared" si="0"/>
        <v>652802.83600000001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f>1+1+1</f>
        <v>3</v>
      </c>
      <c r="F34" s="43">
        <v>29869</v>
      </c>
      <c r="G34" s="62">
        <f t="shared" si="0"/>
        <v>89607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4250786.8360000001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48</v>
      </c>
      <c r="F37" s="38">
        <v>19728</v>
      </c>
      <c r="G37" s="40">
        <f t="shared" si="0"/>
        <v>946944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17</v>
      </c>
      <c r="F38" s="39">
        <v>39069</v>
      </c>
      <c r="G38" s="62">
        <f t="shared" si="0"/>
        <v>664173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>
        <f>4+3+2</f>
        <v>9</v>
      </c>
      <c r="F39" s="39">
        <v>57326</v>
      </c>
      <c r="G39" s="62">
        <f t="shared" si="0"/>
        <v>515934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>
        <f>0.005+0.06+0.29</f>
        <v>0.35499999999999998</v>
      </c>
      <c r="F48" s="39">
        <v>410228</v>
      </c>
      <c r="G48" s="62">
        <f t="shared" si="0"/>
        <v>145630.94</v>
      </c>
    </row>
    <row r="49" spans="1:7" s="7" customFormat="1" x14ac:dyDescent="0.25">
      <c r="A49" s="33">
        <v>31</v>
      </c>
      <c r="B49" s="48" t="s">
        <v>36</v>
      </c>
      <c r="C49" s="55" t="s">
        <v>348</v>
      </c>
      <c r="D49" s="52" t="s">
        <v>72</v>
      </c>
      <c r="E49" s="34">
        <f>0.07+0.15+0.235+0.3</f>
        <v>0.75499999999999989</v>
      </c>
      <c r="F49" s="43">
        <v>476027</v>
      </c>
      <c r="G49" s="62">
        <f t="shared" si="0"/>
        <v>359400.38499999995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>
        <f>0.53+0.265+0.924</f>
        <v>1.7190000000000001</v>
      </c>
      <c r="F50" s="39">
        <v>536255</v>
      </c>
      <c r="G50" s="62">
        <f t="shared" si="0"/>
        <v>921822.34500000009</v>
      </c>
    </row>
    <row r="51" spans="1:7" s="7" customFormat="1" hidden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hidden="1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hidden="1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hidden="1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hidden="1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hidden="1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hidden="1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hidden="1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hidden="1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hidden="1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hidden="1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hidden="1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hidden="1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hidden="1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hidden="1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hidden="1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hidden="1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>
        <f>5</f>
        <v>5</v>
      </c>
      <c r="F68" s="43">
        <v>3538</v>
      </c>
      <c r="G68" s="62">
        <f t="shared" si="0"/>
        <v>17690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3571594.67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>
        <f>1</f>
        <v>1</v>
      </c>
      <c r="F79" s="38">
        <v>438595</v>
      </c>
      <c r="G79" s="40">
        <f>E79*F79</f>
        <v>438595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>
        <f>1+1</f>
        <v>2</v>
      </c>
      <c r="F87" s="38">
        <v>924262</v>
      </c>
      <c r="G87" s="41">
        <f t="shared" si="3"/>
        <v>1848524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2287119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>
        <f>0.94+3+0.2</f>
        <v>4.1399999999999997</v>
      </c>
      <c r="F118" s="38">
        <v>963610</v>
      </c>
      <c r="G118" s="40">
        <f t="shared" si="0"/>
        <v>3989345.4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>
        <f>5+3+5</f>
        <v>13</v>
      </c>
      <c r="F119" s="39">
        <v>809</v>
      </c>
      <c r="G119" s="41">
        <f t="shared" si="0"/>
        <v>10517</v>
      </c>
    </row>
    <row r="120" spans="1:7" s="7" customFormat="1" ht="16.5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>
        <f>3+4+27+15</f>
        <v>49</v>
      </c>
      <c r="F120" s="39">
        <v>796</v>
      </c>
      <c r="G120" s="62">
        <f t="shared" si="0"/>
        <v>39004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4038866.4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>
        <f>7</f>
        <v>7</v>
      </c>
      <c r="F124" s="38">
        <v>2435</v>
      </c>
      <c r="G124" s="40">
        <f t="shared" si="0"/>
        <v>17045</v>
      </c>
    </row>
    <row r="125" spans="1:7" s="7" customFormat="1" ht="31.5" hidden="1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hidden="1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>
        <v>7</v>
      </c>
      <c r="F130" s="39">
        <v>1550</v>
      </c>
      <c r="G130" s="41">
        <f t="shared" si="0"/>
        <v>10850</v>
      </c>
    </row>
    <row r="131" spans="1:7" s="7" customFormat="1" ht="16.5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>
        <f>5</f>
        <v>5</v>
      </c>
      <c r="F131" s="39">
        <v>453</v>
      </c>
      <c r="G131" s="41">
        <f t="shared" si="0"/>
        <v>2265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30160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316</v>
      </c>
      <c r="D144" s="50" t="s">
        <v>284</v>
      </c>
      <c r="E144" s="24">
        <f>1+1+1+1+1+1+1+1+1</f>
        <v>9</v>
      </c>
      <c r="F144" s="38">
        <v>23146.93</v>
      </c>
      <c r="G144" s="40">
        <f t="shared" ref="G144:G159" si="4">E144*F144</f>
        <v>208322.37</v>
      </c>
    </row>
    <row r="145" spans="1:7" s="7" customFormat="1" x14ac:dyDescent="0.25">
      <c r="A145" s="15">
        <v>117</v>
      </c>
      <c r="B145" s="48" t="s">
        <v>292</v>
      </c>
      <c r="C145" s="55" t="s">
        <v>317</v>
      </c>
      <c r="D145" s="50" t="s">
        <v>284</v>
      </c>
      <c r="E145" s="25">
        <f>1+1+1</f>
        <v>3</v>
      </c>
      <c r="F145" s="39">
        <v>34212.29</v>
      </c>
      <c r="G145" s="41">
        <f t="shared" si="4"/>
        <v>102636.87</v>
      </c>
    </row>
    <row r="146" spans="1:7" s="7" customFormat="1" hidden="1" x14ac:dyDescent="0.25">
      <c r="A146" s="16">
        <v>118</v>
      </c>
      <c r="B146" s="48" t="s">
        <v>293</v>
      </c>
      <c r="C146" s="55" t="s">
        <v>318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294</v>
      </c>
      <c r="C147" s="55" t="s">
        <v>319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295</v>
      </c>
      <c r="C148" s="55" t="s">
        <v>320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321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322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323</v>
      </c>
      <c r="D151" s="50" t="s">
        <v>284</v>
      </c>
      <c r="E151" s="25">
        <f>1</f>
        <v>1</v>
      </c>
      <c r="F151" s="39">
        <v>17743.29</v>
      </c>
      <c r="G151" s="41">
        <f t="shared" si="4"/>
        <v>17743.29</v>
      </c>
    </row>
    <row r="152" spans="1:7" s="7" customFormat="1" x14ac:dyDescent="0.25">
      <c r="A152" s="16">
        <v>124</v>
      </c>
      <c r="B152" s="48" t="s">
        <v>299</v>
      </c>
      <c r="C152" s="55" t="s">
        <v>324</v>
      </c>
      <c r="D152" s="50" t="s">
        <v>284</v>
      </c>
      <c r="E152" s="25">
        <f>1+1</f>
        <v>2</v>
      </c>
      <c r="F152" s="39">
        <v>55918.25</v>
      </c>
      <c r="G152" s="41">
        <f>F152*E152</f>
        <v>111836.5</v>
      </c>
    </row>
    <row r="153" spans="1:7" s="7" customFormat="1" hidden="1" x14ac:dyDescent="0.25">
      <c r="A153" s="16">
        <v>125</v>
      </c>
      <c r="B153" s="48" t="s">
        <v>300</v>
      </c>
      <c r="C153" s="55" t="s">
        <v>325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>
        <f>0.076</f>
        <v>7.5999999999999998E-2</v>
      </c>
      <c r="F154" s="39">
        <v>31432.25</v>
      </c>
      <c r="G154" s="41">
        <f>F154*E154</f>
        <v>2388.8510000000001</v>
      </c>
    </row>
    <row r="155" spans="1:7" s="7" customFormat="1" ht="31.5" x14ac:dyDescent="0.25">
      <c r="A155" s="16">
        <v>127</v>
      </c>
      <c r="B155" s="48" t="s">
        <v>326</v>
      </c>
      <c r="C155" s="55" t="s">
        <v>290</v>
      </c>
      <c r="D155" s="50" t="s">
        <v>288</v>
      </c>
      <c r="E155" s="25">
        <f>0.14+0.12+1.26+0.53+1.72+3.804+0.6+0.58</f>
        <v>8.7539999999999996</v>
      </c>
      <c r="F155" s="39">
        <v>45405.97</v>
      </c>
      <c r="G155" s="41">
        <f>F155*E155</f>
        <v>397483.86138000002</v>
      </c>
    </row>
    <row r="156" spans="1:7" s="7" customFormat="1" hidden="1" x14ac:dyDescent="0.25">
      <c r="A156" s="15">
        <v>128</v>
      </c>
      <c r="B156" s="48" t="s">
        <v>327</v>
      </c>
      <c r="C156" s="55" t="s">
        <v>328</v>
      </c>
      <c r="D156" s="50" t="s">
        <v>329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330</v>
      </c>
      <c r="C157" s="55" t="s">
        <v>282</v>
      </c>
      <c r="D157" s="50" t="s">
        <v>284</v>
      </c>
      <c r="E157" s="25">
        <f>1+1+1+1+1+1+1+1</f>
        <v>8</v>
      </c>
      <c r="F157" s="39">
        <v>13851.91</v>
      </c>
      <c r="G157" s="41">
        <f>F157*E157</f>
        <v>110815.28</v>
      </c>
    </row>
    <row r="158" spans="1:7" s="7" customFormat="1" ht="31.5" x14ac:dyDescent="0.25">
      <c r="A158" s="16">
        <v>130</v>
      </c>
      <c r="B158" s="48" t="s">
        <v>331</v>
      </c>
      <c r="C158" s="55" t="s">
        <v>283</v>
      </c>
      <c r="D158" s="50" t="s">
        <v>286</v>
      </c>
      <c r="E158" s="25">
        <f>0.53+0.71+1.902</f>
        <v>3.1419999999999999</v>
      </c>
      <c r="F158" s="39">
        <v>21899.63</v>
      </c>
      <c r="G158" s="41">
        <f>F158*E158</f>
        <v>68808.637459999998</v>
      </c>
    </row>
    <row r="159" spans="1:7" s="7" customFormat="1" ht="16.5" thickBot="1" x14ac:dyDescent="0.3">
      <c r="A159" s="16">
        <v>131</v>
      </c>
      <c r="B159" s="48" t="s">
        <v>332</v>
      </c>
      <c r="C159" s="55" t="s">
        <v>287</v>
      </c>
      <c r="D159" s="50" t="s">
        <v>284</v>
      </c>
      <c r="E159" s="25">
        <f>1+1</f>
        <v>2</v>
      </c>
      <c r="F159" s="39">
        <v>10378.11</v>
      </c>
      <c r="G159" s="41">
        <f t="shared" si="4"/>
        <v>20756.22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1040791.87984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336</v>
      </c>
      <c r="C162" s="53" t="s">
        <v>261</v>
      </c>
      <c r="D162" s="50" t="s">
        <v>260</v>
      </c>
      <c r="E162" s="24">
        <v>0.98</v>
      </c>
      <c r="F162" s="38">
        <v>20889.439999999999</v>
      </c>
      <c r="G162" s="40">
        <f>E162*F162</f>
        <v>20471.651199999997</v>
      </c>
    </row>
    <row r="163" spans="1:7" s="7" customFormat="1" ht="16.5" thickBot="1" x14ac:dyDescent="0.3">
      <c r="A163" s="15">
        <v>133</v>
      </c>
      <c r="B163" s="48" t="s">
        <v>337</v>
      </c>
      <c r="C163" s="55" t="s">
        <v>262</v>
      </c>
      <c r="D163" s="51" t="s">
        <v>260</v>
      </c>
      <c r="E163" s="25">
        <v>29.976845900000001</v>
      </c>
      <c r="F163" s="39">
        <v>11519.76</v>
      </c>
      <c r="G163" s="41">
        <f>E163*F163</f>
        <v>345326.07032498403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365797.72152498405</v>
      </c>
    </row>
    <row r="165" spans="1:7" ht="32.25" hidden="1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15585116.507364985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347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267 072,00"/>
        <filter val="1 577 532,00"/>
        <filter val="1 848 524,00"/>
        <filter val="10 850,00"/>
        <filter val="102 636,87"/>
        <filter val="111 836,50"/>
        <filter val="13 369,24"/>
        <filter val="14 897 982,35"/>
        <filter val="17 045,00"/>
        <filter val="17 690,00"/>
        <filter val="17 743,29"/>
        <filter val="185 175,44"/>
        <filter val="2 265,00"/>
        <filter val="2 287 119,00"/>
        <filter val="2 388,85"/>
        <filter val="20 756,22"/>
        <filter val="213 806,75"/>
        <filter val="227 175,99"/>
        <filter val="26 664,82"/>
        <filter val="27 064,00"/>
        <filter val="3 102 401,55"/>
        <filter val="3 989 345,40"/>
        <filter val="30 160,00"/>
        <filter val="359 400,39"/>
        <filter val="371 148,40"/>
        <filter val="4 022 881,40"/>
        <filter val="4 250 786,84"/>
        <filter val="401 282,00"/>
        <filter val="438 595,00"/>
        <filter val="546 966,00"/>
        <filter val="6 472,00"/>
        <filter val="652 802,84"/>
        <filter val="663 773,00"/>
        <filter val="68 808,64"/>
        <filter val="7"/>
        <filter val="828 576,00"/>
        <filter val="89 607,00"/>
        <filter val="921 822,35"/>
        <filter val="96 963,37"/>
        <filter val="977 457,58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view="pageBreakPreview" topLeftCell="A163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94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315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314</v>
      </c>
      <c r="C10" s="126"/>
      <c r="D10" s="104">
        <f>G169/1000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338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125</v>
      </c>
      <c r="C78" s="54" t="s">
        <v>335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333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334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339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316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317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296</v>
      </c>
      <c r="C149" s="55" t="s">
        <v>318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319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298</v>
      </c>
      <c r="C151" s="55" t="s">
        <v>320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299</v>
      </c>
      <c r="C152" s="55" t="s">
        <v>321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300</v>
      </c>
      <c r="C153" s="55" t="s">
        <v>322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323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326</v>
      </c>
      <c r="C155" s="55" t="s">
        <v>324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327</v>
      </c>
      <c r="C156" s="55" t="s">
        <v>325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330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331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332</v>
      </c>
      <c r="C159" s="55" t="s">
        <v>328</v>
      </c>
      <c r="D159" s="50" t="s">
        <v>329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340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341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342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343</v>
      </c>
      <c r="C165" s="53" t="s">
        <v>261</v>
      </c>
      <c r="D165" s="50" t="s">
        <v>260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344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130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347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2019-06-25T03:24:27Z</cp:lastPrinted>
  <dcterms:created xsi:type="dcterms:W3CDTF">1996-10-08T23:32:33Z</dcterms:created>
  <dcterms:modified xsi:type="dcterms:W3CDTF">2019-07-31T23:53:59Z</dcterms:modified>
</cp:coreProperties>
</file>