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2613Строительство  тп, лэп 6-10 кВ\Приложение 1 ТЗ\"/>
    </mc:Choice>
  </mc:AlternateContent>
  <bookViews>
    <workbookView xWindow="0" yWindow="0" windowWidth="28800" windowHeight="12000" tabRatio="901" activeTab="6"/>
  </bookViews>
  <sheets>
    <sheet name="Сводный расчет" sheetId="5" r:id="rId1"/>
    <sheet name="расчет ПримТехТранс" sheetId="6" r:id="rId2"/>
    <sheet name="расчет_КХБ" sheetId="8" r:id="rId3"/>
    <sheet name="расчет_Голота" sheetId="3" r:id="rId4"/>
    <sheet name="расчет_Красницкий" sheetId="4" r:id="rId5"/>
    <sheet name="расчет_Перевозчиковой" sheetId="9" r:id="rId6"/>
    <sheet name="расчет 4 заявителя" sheetId="2" r:id="rId7"/>
  </sheets>
  <externalReferences>
    <externalReference r:id="rId8"/>
    <externalReference r:id="rId9"/>
  </externalReferences>
  <definedNames>
    <definedName name="GS" localSheetId="1">#REF!</definedName>
    <definedName name="GS" localSheetId="3">#REF!</definedName>
    <definedName name="GS" localSheetId="4">#REF!</definedName>
    <definedName name="GS" localSheetId="2">#REF!</definedName>
    <definedName name="GS" localSheetId="5">#REF!</definedName>
    <definedName name="GS" localSheetId="0">#REF!</definedName>
    <definedName name="GS">#REF!</definedName>
    <definedName name="Language">[1]Финплан!$J$1</definedName>
    <definedName name="ИТ" localSheetId="1">[2]мсн!#REF!</definedName>
    <definedName name="ИТ" localSheetId="3">[2]мсн!#REF!</definedName>
    <definedName name="ИТ" localSheetId="4">[2]мсн!#REF!</definedName>
    <definedName name="ИТ" localSheetId="2">[2]мсн!#REF!</definedName>
    <definedName name="ИТ" localSheetId="5">[2]мсн!#REF!</definedName>
    <definedName name="ИТ" localSheetId="0">[2]мсн!#REF!</definedName>
    <definedName name="ИТ">[2]мсн!#REF!</definedName>
    <definedName name="ллл" localSheetId="1">[2]мсн!#REF!</definedName>
    <definedName name="ллл" localSheetId="3">[2]мсн!#REF!</definedName>
    <definedName name="ллл" localSheetId="4">[2]мсн!#REF!</definedName>
    <definedName name="ллл" localSheetId="2">[2]мсн!#REF!</definedName>
    <definedName name="ллл" localSheetId="5">[2]мсн!#REF!</definedName>
    <definedName name="ллл" localSheetId="0">[2]мсн!#REF!</definedName>
    <definedName name="ллл">[2]мсн!#REF!</definedName>
    <definedName name="москалев" localSheetId="2">[2]мсн!#REF!</definedName>
    <definedName name="москалев" localSheetId="5">[2]мсн!#REF!</definedName>
    <definedName name="москалев">[2]мсн!#REF!</definedName>
    <definedName name="_xlnm.Print_Area" localSheetId="6">'расчет 4 заявителя'!$A$1:$M$81</definedName>
    <definedName name="_xlnm.Print_Area" localSheetId="1">'расчет ПримТехТранс'!$A:$M</definedName>
    <definedName name="_xlnm.Print_Area" localSheetId="3">расчет_Голота!$A$1:$M$79</definedName>
    <definedName name="_xlnm.Print_Area" localSheetId="4">расчет_Красницкий!$A$1:$M$89</definedName>
    <definedName name="_xlnm.Print_Area" localSheetId="2">расчет_КХБ!$A$1:$M$79</definedName>
    <definedName name="_xlnm.Print_Area" localSheetId="5">расчет_Перевозчиковой!$A$1:$M$79</definedName>
    <definedName name="_xlnm.Print_Area" localSheetId="0">'Сводный расчет'!$A$1:$E$33</definedName>
    <definedName name="упр" localSheetId="1">[2]мсн!#REF!</definedName>
    <definedName name="упр" localSheetId="3">[2]мсн!#REF!</definedName>
    <definedName name="упр" localSheetId="4">[2]мсн!#REF!</definedName>
    <definedName name="упр" localSheetId="2">[2]мсн!#REF!</definedName>
    <definedName name="упр" localSheetId="5">[2]мсн!#REF!</definedName>
    <definedName name="упр" localSheetId="0">[2]мсн!#REF!</definedName>
    <definedName name="упр">[2]мсн!#REF!</definedName>
    <definedName name="финансирование" localSheetId="1">#REF!</definedName>
    <definedName name="финансирование" localSheetId="3">#REF!</definedName>
    <definedName name="финансирование" localSheetId="4">#REF!</definedName>
    <definedName name="финансирование" localSheetId="2">#REF!</definedName>
    <definedName name="финансирование" localSheetId="5">#REF!</definedName>
    <definedName name="финансирование" localSheetId="0">#REF!</definedName>
    <definedName name="финансирование">#REF!</definedName>
    <definedName name="юж" localSheetId="1">#REF!</definedName>
    <definedName name="юж" localSheetId="3">#REF!</definedName>
    <definedName name="юж" localSheetId="4">#REF!</definedName>
    <definedName name="юж" localSheetId="2">#REF!</definedName>
    <definedName name="юж" localSheetId="5">#REF!</definedName>
    <definedName name="юж" localSheetId="0">#REF!</definedName>
    <definedName name="юж">#REF!</definedName>
  </definedNames>
  <calcPr calcId="162913" refMode="R1C1"/>
</workbook>
</file>

<file path=xl/calcChain.xml><?xml version="1.0" encoding="utf-8"?>
<calcChain xmlns="http://schemas.openxmlformats.org/spreadsheetml/2006/main">
  <c r="F13" i="8" l="1"/>
  <c r="J17" i="2"/>
  <c r="H17" i="2"/>
  <c r="H13" i="2"/>
  <c r="J16" i="9"/>
  <c r="H16" i="9"/>
  <c r="H13" i="9"/>
  <c r="J16" i="4"/>
  <c r="H16" i="4"/>
  <c r="H13" i="4"/>
  <c r="J16" i="3"/>
  <c r="H16" i="3"/>
  <c r="H13" i="3"/>
  <c r="J16" i="8"/>
  <c r="H16" i="8"/>
  <c r="H13" i="8"/>
  <c r="J12" i="6"/>
  <c r="H12" i="6"/>
  <c r="H11" i="6"/>
  <c r="F17" i="2"/>
  <c r="F13" i="2"/>
  <c r="F16" i="9"/>
  <c r="F13" i="9"/>
  <c r="F16" i="4"/>
  <c r="F13" i="4"/>
  <c r="F16" i="3"/>
  <c r="F13" i="3"/>
  <c r="F16" i="8"/>
  <c r="F11" i="6" l="1"/>
  <c r="M20" i="4" l="1"/>
  <c r="F17" i="4"/>
  <c r="H13" i="6"/>
  <c r="M13" i="6" s="1"/>
  <c r="G16" i="9"/>
  <c r="G13" i="9"/>
  <c r="G16" i="8"/>
  <c r="G13" i="8"/>
  <c r="M12" i="6"/>
  <c r="M11" i="6"/>
  <c r="L13" i="6"/>
  <c r="K13" i="6"/>
  <c r="J13" i="6"/>
  <c r="I13" i="6"/>
  <c r="K13" i="9" l="1"/>
  <c r="K14" i="9" s="1"/>
  <c r="J13" i="9"/>
  <c r="J14" i="9" s="1"/>
  <c r="L13" i="9"/>
  <c r="L14" i="9" s="1"/>
  <c r="I13" i="9"/>
  <c r="I14" i="9" s="1"/>
  <c r="I16" i="9"/>
  <c r="I17" i="9" s="1"/>
  <c r="L16" i="9"/>
  <c r="L17" i="9" s="1"/>
  <c r="K16" i="9"/>
  <c r="K17" i="9" s="1"/>
  <c r="J17" i="9"/>
  <c r="K13" i="8"/>
  <c r="K14" i="8" s="1"/>
  <c r="I13" i="8"/>
  <c r="I14" i="8" s="1"/>
  <c r="L13" i="8"/>
  <c r="L14" i="8" s="1"/>
  <c r="J13" i="8"/>
  <c r="J14" i="8" s="1"/>
  <c r="I16" i="8"/>
  <c r="I17" i="8" s="1"/>
  <c r="I18" i="8" s="1"/>
  <c r="K16" i="8"/>
  <c r="K17" i="8" s="1"/>
  <c r="J17" i="8"/>
  <c r="L16" i="8"/>
  <c r="L17" i="8" s="1"/>
  <c r="D8" i="5"/>
  <c r="H14" i="6"/>
  <c r="L12" i="6"/>
  <c r="I12" i="6"/>
  <c r="G12" i="6"/>
  <c r="G11" i="6"/>
  <c r="F12" i="6"/>
  <c r="L18" i="9" l="1"/>
  <c r="L20" i="9" s="1"/>
  <c r="L21" i="9" s="1"/>
  <c r="J18" i="9"/>
  <c r="J20" i="9" s="1"/>
  <c r="J21" i="9" s="1"/>
  <c r="E8" i="5"/>
  <c r="E7" i="5" s="1"/>
  <c r="D7" i="5"/>
  <c r="K18" i="9"/>
  <c r="I18" i="9"/>
  <c r="I20" i="9" s="1"/>
  <c r="I21" i="9" s="1"/>
  <c r="M16" i="9"/>
  <c r="H17" i="9"/>
  <c r="H14" i="9"/>
  <c r="M14" i="9" s="1"/>
  <c r="D19" i="5" s="1"/>
  <c r="M13" i="9"/>
  <c r="K20" i="9"/>
  <c r="K18" i="8"/>
  <c r="K20" i="8" s="1"/>
  <c r="K21" i="8" s="1"/>
  <c r="J18" i="8"/>
  <c r="J20" i="8" s="1"/>
  <c r="J21" i="8" s="1"/>
  <c r="M13" i="8"/>
  <c r="H14" i="8"/>
  <c r="M16" i="8"/>
  <c r="H17" i="8"/>
  <c r="I20" i="8"/>
  <c r="I21" i="8" s="1"/>
  <c r="L18" i="8"/>
  <c r="H15" i="6"/>
  <c r="H16" i="6"/>
  <c r="M17" i="9" l="1"/>
  <c r="D20" i="5"/>
  <c r="E20" i="5" s="1"/>
  <c r="K21" i="9"/>
  <c r="E19" i="5"/>
  <c r="M17" i="8"/>
  <c r="D11" i="5"/>
  <c r="E11" i="5" s="1"/>
  <c r="M14" i="8"/>
  <c r="D10" i="5" s="1"/>
  <c r="H18" i="8"/>
  <c r="M18" i="8" s="1"/>
  <c r="H18" i="9"/>
  <c r="L20" i="8"/>
  <c r="L21" i="8" s="1"/>
  <c r="K12" i="6"/>
  <c r="L14" i="6"/>
  <c r="L11" i="6"/>
  <c r="K11" i="6"/>
  <c r="K14" i="6" s="1"/>
  <c r="K15" i="6" s="1"/>
  <c r="K16" i="6" s="1"/>
  <c r="I11" i="6"/>
  <c r="J11" i="6"/>
  <c r="E18" i="5" l="1"/>
  <c r="D18" i="5"/>
  <c r="H20" i="8"/>
  <c r="H21" i="8" s="1"/>
  <c r="E10" i="5"/>
  <c r="E9" i="5" s="1"/>
  <c r="D9" i="5"/>
  <c r="M18" i="9"/>
  <c r="H20" i="9"/>
  <c r="M20" i="9" s="1"/>
  <c r="J14" i="6"/>
  <c r="J15" i="6" s="1"/>
  <c r="J16" i="6" s="1"/>
  <c r="I14" i="6"/>
  <c r="L15" i="6"/>
  <c r="L16" i="6" s="1"/>
  <c r="N14" i="6"/>
  <c r="N12" i="6"/>
  <c r="M20" i="8" l="1"/>
  <c r="M21" i="8" s="1"/>
  <c r="H21" i="9"/>
  <c r="M21" i="9"/>
  <c r="I15" i="6"/>
  <c r="M15" i="6" s="1"/>
  <c r="M14" i="6"/>
  <c r="I16" i="6"/>
  <c r="M16" i="6" s="1"/>
  <c r="N11" i="6"/>
  <c r="N13" i="6" s="1"/>
  <c r="N15" i="6"/>
  <c r="N16" i="6" s="1"/>
  <c r="F14" i="2" l="1"/>
  <c r="G14" i="2" s="1"/>
  <c r="L14" i="2" l="1"/>
  <c r="H14" i="2"/>
  <c r="J14" i="2"/>
  <c r="K14" i="2"/>
  <c r="I14" i="2"/>
  <c r="M14" i="2" l="1"/>
  <c r="G16" i="4" l="1"/>
  <c r="G13" i="3"/>
  <c r="G16" i="3"/>
  <c r="G13" i="4" l="1"/>
  <c r="K13" i="4" s="1"/>
  <c r="K14" i="4" s="1"/>
  <c r="G17" i="4"/>
  <c r="I16" i="4"/>
  <c r="K16" i="4"/>
  <c r="L16" i="4"/>
  <c r="J13" i="4"/>
  <c r="J14" i="4" s="1"/>
  <c r="I13" i="4"/>
  <c r="I14" i="4" s="1"/>
  <c r="K16" i="3"/>
  <c r="K17" i="3" s="1"/>
  <c r="L16" i="3"/>
  <c r="L17" i="3" s="1"/>
  <c r="I16" i="3"/>
  <c r="I17" i="3" s="1"/>
  <c r="J17" i="3"/>
  <c r="K13" i="3"/>
  <c r="K14" i="3" s="1"/>
  <c r="J13" i="3"/>
  <c r="J14" i="3" s="1"/>
  <c r="L13" i="3"/>
  <c r="L14" i="3" s="1"/>
  <c r="I13" i="3"/>
  <c r="I14" i="3" s="1"/>
  <c r="H18" i="4" l="1"/>
  <c r="L18" i="3"/>
  <c r="L20" i="3" s="1"/>
  <c r="L21" i="3" s="1"/>
  <c r="M16" i="4"/>
  <c r="K18" i="4"/>
  <c r="H14" i="4"/>
  <c r="L13" i="4"/>
  <c r="L14" i="4" s="1"/>
  <c r="J18" i="3"/>
  <c r="I18" i="3"/>
  <c r="I20" i="3" s="1"/>
  <c r="I21" i="3" s="1"/>
  <c r="K18" i="3"/>
  <c r="H17" i="4"/>
  <c r="K17" i="4"/>
  <c r="J17" i="4"/>
  <c r="J18" i="4" s="1"/>
  <c r="I17" i="4"/>
  <c r="I18" i="4" s="1"/>
  <c r="L17" i="4"/>
  <c r="L18" i="4" s="1"/>
  <c r="M16" i="3"/>
  <c r="H17" i="3"/>
  <c r="H14" i="3"/>
  <c r="M13" i="3"/>
  <c r="M17" i="4" l="1"/>
  <c r="M18" i="4"/>
  <c r="D17" i="5" s="1"/>
  <c r="E17" i="5" s="1"/>
  <c r="M13" i="4"/>
  <c r="M14" i="3"/>
  <c r="D13" i="5" s="1"/>
  <c r="E13" i="5" s="1"/>
  <c r="H18" i="3"/>
  <c r="M18" i="3" s="1"/>
  <c r="M17" i="3"/>
  <c r="D14" i="5"/>
  <c r="E14" i="5" s="1"/>
  <c r="K20" i="3"/>
  <c r="K21" i="3" s="1"/>
  <c r="J20" i="3"/>
  <c r="J21" i="3" s="1"/>
  <c r="H20" i="3" l="1"/>
  <c r="M20" i="3" s="1"/>
  <c r="M21" i="3" s="1"/>
  <c r="E12" i="5"/>
  <c r="D12" i="5"/>
  <c r="H21" i="3"/>
  <c r="G17" i="2" l="1"/>
  <c r="I17" i="2" l="1"/>
  <c r="I18" i="2" s="1"/>
  <c r="L17" i="2"/>
  <c r="L18" i="2" s="1"/>
  <c r="K17" i="2"/>
  <c r="K18" i="2" s="1"/>
  <c r="J18" i="2"/>
  <c r="M17" i="2" l="1"/>
  <c r="H18" i="2"/>
  <c r="M18" i="2" l="1"/>
  <c r="D23" i="5"/>
  <c r="E23" i="5" s="1"/>
  <c r="G13" i="2"/>
  <c r="I13" i="2" l="1"/>
  <c r="I15" i="2" s="1"/>
  <c r="I19" i="2" s="1"/>
  <c r="J13" i="2"/>
  <c r="J15" i="2" s="1"/>
  <c r="J19" i="2" s="1"/>
  <c r="L13" i="2"/>
  <c r="L15" i="2" s="1"/>
  <c r="L19" i="2" s="1"/>
  <c r="K13" i="2"/>
  <c r="K15" i="2" s="1"/>
  <c r="K19" i="2" s="1"/>
  <c r="H15" i="2"/>
  <c r="M15" i="2" l="1"/>
  <c r="H19" i="2"/>
  <c r="M19" i="2" s="1"/>
  <c r="M13" i="2"/>
  <c r="L21" i="2" l="1"/>
  <c r="L22" i="2" s="1"/>
  <c r="K21" i="2" l="1"/>
  <c r="K22" i="2" s="1"/>
  <c r="I21" i="2" l="1"/>
  <c r="I22" i="2" s="1"/>
  <c r="J21" i="2"/>
  <c r="J22" i="2" s="1"/>
  <c r="H21" i="2" l="1"/>
  <c r="H22" i="2" l="1"/>
  <c r="M22" i="2" s="1"/>
  <c r="M21" i="2"/>
  <c r="D22" i="5"/>
  <c r="D21" i="5" s="1"/>
  <c r="E22" i="5" l="1"/>
  <c r="E21" i="5" l="1"/>
  <c r="H19" i="4"/>
  <c r="H21" i="4" l="1"/>
  <c r="H22" i="4" s="1"/>
  <c r="K19" i="4"/>
  <c r="K21" i="4" s="1"/>
  <c r="K22" i="4" s="1"/>
  <c r="L19" i="4"/>
  <c r="J19" i="4"/>
  <c r="J21" i="4" s="1"/>
  <c r="J22" i="4" s="1"/>
  <c r="I19" i="4"/>
  <c r="I21" i="4" s="1"/>
  <c r="M14" i="4"/>
  <c r="D16" i="5" s="1"/>
  <c r="M19" i="4" l="1"/>
  <c r="E16" i="5"/>
  <c r="E15" i="5" s="1"/>
  <c r="E25" i="5" s="1"/>
  <c r="D15" i="5"/>
  <c r="D25" i="5" s="1"/>
  <c r="I22" i="4"/>
  <c r="L21" i="4"/>
  <c r="L22" i="4" s="1"/>
  <c r="M22" i="4" l="1"/>
  <c r="M21" i="4"/>
</calcChain>
</file>

<file path=xl/sharedStrings.xml><?xml version="1.0" encoding="utf-8"?>
<sst xmlns="http://schemas.openxmlformats.org/spreadsheetml/2006/main" count="678" uniqueCount="166">
  <si>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</si>
  <si>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</si>
  <si>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</si>
  <si>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</si>
  <si>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Цена за ед. объема работ, в ценах 2001г,  тыс.руб.</t>
  </si>
  <si>
    <t>Объем работ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</si>
  <si>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</si>
  <si>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</si>
  <si>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Всего, руб.</t>
  </si>
  <si>
    <t>СМР, руб.</t>
  </si>
  <si>
    <t>Оборудование, приспособления и производственный инвентарь, руб.</t>
  </si>
  <si>
    <t>ПНР, руб.</t>
  </si>
  <si>
    <t>Прочие, руб.</t>
  </si>
  <si>
    <t>Итого</t>
  </si>
  <si>
    <t>ВСЕГО по расчету</t>
  </si>
  <si>
    <t>Примечания: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</si>
  <si>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</si>
  <si>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</si>
  <si>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1. </t>
  </si>
  <si>
    <t>Для кабельных линий:</t>
  </si>
  <si>
    <t>1.1.</t>
  </si>
  <si>
    <t>по п.3.3:</t>
  </si>
  <si>
    <t>-</t>
  </si>
  <si>
    <t>1,5% - благоустройство;</t>
  </si>
  <si>
    <t>1,5 - 3,9% - временные здания и сооружения (при реконструкции и расширении применяется коэффициент 0,8);</t>
  </si>
  <si>
    <t>7,5 - 9,0% - проектно-изыскательские работы и авторский надзор;</t>
  </si>
  <si>
    <t>3,0 - 8,0% - прочие работы и затраты;</t>
  </si>
  <si>
    <t>3% - непредвиденные затраты (при согласовании с заказчиком до 10%)</t>
  </si>
  <si>
    <t>1.2.</t>
  </si>
  <si>
    <t>по п.3.7:</t>
  </si>
  <si>
    <t>1,022 - строительство в условиях городской и промышленной застройки;</t>
  </si>
  <si>
    <t>1,036 - строительство вблизи объектов, находящихся под высоким напряжением, в т.ч. в охранной зоне действующей воздушной линии электропередач.</t>
  </si>
  <si>
    <t>1.3.</t>
  </si>
  <si>
    <t>К=1,8 - при прокладке более двух кабелей (применять на каждый последующий кабель).</t>
  </si>
  <si>
    <t>2,6 - 3,18% - содержание службы заказчика-застройщика, строительный контроль;</t>
  </si>
  <si>
    <t>Для воздушных линий:</t>
  </si>
  <si>
    <t>по п.2.7:</t>
  </si>
  <si>
    <t>2,5-3,3% - временные здания и сооружения (при реконструкции и расширении применяется коэффициент 0,8);</t>
  </si>
  <si>
    <t>7,5-9,0% - проектно-изыскательские работы и авторский надзор;</t>
  </si>
  <si>
    <t>5,0-8,0% - прочие работы и затраты;</t>
  </si>
  <si>
    <t>по п.2.9:</t>
  </si>
  <si>
    <t>1,013 - строительство в условиях городской и промышленной застройки;</t>
  </si>
  <si>
    <t>1,018 - строительство вблизи объектов, находящихся под высоким напряжением, в т.ч. в охранной зоне действующей воздушной линии электропередач.</t>
  </si>
  <si>
    <t>Скаредин В.А.</t>
  </si>
  <si>
    <t>Москалев В.А.</t>
  </si>
  <si>
    <t xml:space="preserve">ПИР, руб </t>
  </si>
  <si>
    <t>И.о. начальника ОСДР __________________________________________________________________________</t>
  </si>
  <si>
    <t>Мазнинова Е.В.</t>
  </si>
  <si>
    <t xml:space="preserve">Заместитель директора по развитию и инвестициям __________________________________________________ </t>
  </si>
  <si>
    <t>Начальник ООСТНиУИ __________________________________________________________________________</t>
  </si>
  <si>
    <t>табл. 2</t>
  </si>
  <si>
    <t>К=((1,5+1,5*0,8+7,5+3+3)/100+1)=1,162</t>
  </si>
  <si>
    <t>К=1,195=1+(1,5+2,5+7,5+5+3)/100</t>
  </si>
  <si>
    <t>ВЛ 35 кВ (1 цепь, АС-70) , км</t>
  </si>
  <si>
    <t>НДС 20%</t>
  </si>
  <si>
    <t>по п.4.7:</t>
  </si>
  <si>
    <t>Для подстанций :</t>
  </si>
  <si>
    <t>1,0-5,0% -подготовительные работы;</t>
  </si>
  <si>
    <t>1,0-4,0% - благоустройство;</t>
  </si>
  <si>
    <t>3,9% - временные здания и сооружения (при реконструкции и расширении применяется коэффициент 0,8);</t>
  </si>
  <si>
    <t>7,5-8,5% - проектно-изыскательские работы и авторский надзор;</t>
  </si>
  <si>
    <t>7,0-8,5% - прочие работы и затраты;</t>
  </si>
  <si>
    <t xml:space="preserve">          В расчете стоимости ПИР учтена коректировкап стадия РД и ПР</t>
  </si>
  <si>
    <t xml:space="preserve">Расчет стоимости объектов по укрупненным показателям стоимости строительства(реконструкции) подстанций и линий электропередач </t>
  </si>
  <si>
    <t>1,12 - коэффициент, учитывающий изменение конструктивных решений, проводов, кабелей и оборудования более 50%</t>
  </si>
  <si>
    <t>Итого по разделу 1</t>
  </si>
  <si>
    <t xml:space="preserve">Итого по разделу 3 </t>
  </si>
  <si>
    <t>Ведущий инженер-сметчик ОСДР</t>
  </si>
  <si>
    <t>Т.П. Гаврюш</t>
  </si>
  <si>
    <t>Чистка просеки , км</t>
  </si>
  <si>
    <t>табл. 3</t>
  </si>
  <si>
    <t>СВОД</t>
  </si>
  <si>
    <t>СМЕТНОЙ СТОИМОСТИ МЕРОПРИЯТИЙ</t>
  </si>
  <si>
    <t>№ п/п</t>
  </si>
  <si>
    <t>Наименование объектов</t>
  </si>
  <si>
    <t>Технические характеристики</t>
  </si>
  <si>
    <t>Сметная стоимость без НДС, руб.</t>
  </si>
  <si>
    <t>Сметная стоимость с НДС, руб.</t>
  </si>
  <si>
    <t>ВСЕГО по Техническому заданию</t>
  </si>
  <si>
    <t>Немченко В.А., Дьяченко А.А., Леонович В.И., Суховей В.Е.</t>
  </si>
  <si>
    <t>Голота Э.А.</t>
  </si>
  <si>
    <t>Строительство ЛЭП 35 кВ</t>
  </si>
  <si>
    <t>Строительство ТП 35/0,4 кВ</t>
  </si>
  <si>
    <t xml:space="preserve"> 1*400 кВА</t>
  </si>
  <si>
    <t>Красницкий А.П.</t>
  </si>
  <si>
    <t>АС-70  0,015 км</t>
  </si>
  <si>
    <t>АС-70  0,03 км</t>
  </si>
  <si>
    <t>АС-70  0,02 км</t>
  </si>
  <si>
    <t xml:space="preserve">        Раздел 1. Реконструция ЛЭП 35 кВ Авангард-Сергеевка с организацией узла подключения отпайки ЛЭП 35 кВ</t>
  </si>
  <si>
    <t xml:space="preserve">Итого по разделу 2 </t>
  </si>
  <si>
    <t>Итого по разделам 1.2.</t>
  </si>
  <si>
    <t xml:space="preserve">        Раздел 1. Реконструкция ЛЭП 35 кВ Тайфун-Преображение с организацией узла подключения отпайки ЛЭП 35 кВ</t>
  </si>
  <si>
    <t xml:space="preserve">Раздел 2. Строительство ТП 35/0,4 кВ в Лазовском районе </t>
  </si>
  <si>
    <t>Раздел 2. Строительство ТП 35/0,4 кВ в пгт. Авангард</t>
  </si>
  <si>
    <t xml:space="preserve">        Раздел 1. Реконструкция ЛЭП 35 кВ Тайфун-Беневское с организацией узла подключения отпайки ЛЭП 35 кВ </t>
  </si>
  <si>
    <t>Раздел 2. Строительство ТП 35/0,4 кВ в Лазовском районе</t>
  </si>
  <si>
    <t>Таблица №1. Реконструкция ЛЭП 35 кВ и строительство ТП 35/0,4 кВ для заявителя Красницкий А.П.</t>
  </si>
  <si>
    <t>Таблица №1. Реконструкция ЛЭП 35 кВ  отпайкой от ЛЭП 35 кВ Тайфун-Преображение и строительство ТП 35/0,4 кВ Бельцова для заявителя Голота Э.А.</t>
  </si>
  <si>
    <t>Таблица №1. Реконструкция ЛЭП 35 кВ  и  строительство ТП 35/0,4 кВ для заявителей Немченко В.А., Дьяченко А.А., Леонович В.И., Суховей В.Е.</t>
  </si>
  <si>
    <t xml:space="preserve">          В расчете стоимости ПИР учтена стадия РД </t>
  </si>
  <si>
    <t>Цена за ед. объема, в ценах 2001г,  тыс.руб.</t>
  </si>
  <si>
    <t>Объем</t>
  </si>
  <si>
    <t>Оборудование, приспособления и производственный инвентарь</t>
  </si>
  <si>
    <t>Пусконаладочные работы</t>
  </si>
  <si>
    <t>Прочие</t>
  </si>
  <si>
    <t>Содержание службы заказчика-застройщика, строительный контроль</t>
  </si>
  <si>
    <t>ВЛ 6 кВ (1 цепь), СИП-3 1*95, км</t>
  </si>
  <si>
    <t>КЛ 6 кВ (ААБл до 3*95) 1 цепь, км</t>
  </si>
  <si>
    <t>табл.9</t>
  </si>
  <si>
    <t>Коэффициента учитывающего общий объем финансовых потребностей</t>
  </si>
  <si>
    <t>1.</t>
  </si>
  <si>
    <t>2.</t>
  </si>
  <si>
    <t>Коэффициенты, учитывающие лимитированные затраты, условия производства работ, прочие затраты и т.д.:</t>
  </si>
  <si>
    <t>Для подстанций:</t>
  </si>
  <si>
    <t>К=((5+3,9*0,8+8,5+8,5)/100+1)=1,251</t>
  </si>
  <si>
    <t>1,0-5,0% - подготовительные работы;</t>
  </si>
  <si>
    <t>7,5 - 8,5% - проектно-изыскательские работы и авторский надзор;</t>
  </si>
  <si>
    <t>7,0 - 8,5% - прочие работы и затраты1</t>
  </si>
  <si>
    <t xml:space="preserve">2. </t>
  </si>
  <si>
    <t>Для воздушных линий :</t>
  </si>
  <si>
    <t>2.1.</t>
  </si>
  <si>
    <t>К=((1,5+3,3+9+3,18+8+3)/100+1)=1,280</t>
  </si>
  <si>
    <t>2.2.</t>
  </si>
  <si>
    <t>по п.1.6:</t>
  </si>
  <si>
    <t>0,86 - изменение конструктивных решений, проводов, кабелей и оборудования (менее 50 %)</t>
  </si>
  <si>
    <t xml:space="preserve">2.1. </t>
  </si>
  <si>
    <t>Для ВЛ:</t>
  </si>
  <si>
    <t>2,6-3,18% - содержание службы заказчика-застройщика, строительный контроль;</t>
  </si>
  <si>
    <t>5,0-8,0% - прочие работы и затраты.</t>
  </si>
  <si>
    <t>1,018 - коэффициент, учитывающий работы вблизи объектов, находящихся под высоким напряжением, в том числе в охранной зоне действующей воздушной лнии электропередачи</t>
  </si>
  <si>
    <t>Для КЛ:</t>
  </si>
  <si>
    <t>1,5-3,9% - временные здания и сооружения (при реконструкции и расширении применяется коэффициент 0,8);</t>
  </si>
  <si>
    <t>3,0-8,0% - прочие работы и затраты.</t>
  </si>
  <si>
    <t>Таблица №1. Реконструкция ЛЭП 6 кВ ф. № 11 от ПС 110/35/6 кВ Ярославка  и  реконструкция ПС 110/35/6 кВ Ярославка (замена ТТ в линейной ячейке ЗРУ 6 кВ)  для заявителя ООО "Компания ПримТехТранс"</t>
  </si>
  <si>
    <t xml:space="preserve">ПИР </t>
  </si>
  <si>
    <t>К=1,288=(1,5+2,5+7,5+5+10)/100*1,018</t>
  </si>
  <si>
    <t>К=1,235=(1,5+1,5+7,5+3+10)/100</t>
  </si>
  <si>
    <t>Строительно-монтажные работы с заменой ТТ в ЗРУ 6 кВ</t>
  </si>
  <si>
    <t>Таблица №1. Реконструкция ЛЭП 35 кВ и строительство ТП 35/0,4 кВ для заявителя ООО Крестьянское хозяйство Бархатное</t>
  </si>
  <si>
    <t xml:space="preserve"> Раздел 2. Строительство ТП 35/0,4 кВ в Лазовском районе </t>
  </si>
  <si>
    <t xml:space="preserve">        Раздел 1. Реконструкция ЛЭП 35 кВ Авангард-Сергеевка с организацией узла подключения отпайки ЛЭП 35 кВ</t>
  </si>
  <si>
    <t xml:space="preserve"> Раздел 2. Строительство ТП 35/0,4 кВ в пгт. Авангард</t>
  </si>
  <si>
    <t>Таблица №1. Реконструкция ЛЭП 35 кВ и строительство ТП 35/0,4 кВ для заявителя Перевозчиковой З.Д.</t>
  </si>
  <si>
    <t xml:space="preserve">        Раздел 1. Реконструкция ЛЭП 35 кВ Тайфун-Беневское с организацией узла подключения отпайки ЛЭП 35 кВ</t>
  </si>
  <si>
    <t>ООО Компания ПримТехТранс</t>
  </si>
  <si>
    <t>Строительство ЛЭП 6 кВ</t>
  </si>
  <si>
    <t>ООО Крестьянское хозяйство Бархатное</t>
  </si>
  <si>
    <t>ВЛ 35 кВ (1 цепь, АСК-120) , км</t>
  </si>
  <si>
    <t>объект-аналог</t>
  </si>
  <si>
    <t>ИП Перевозчиковой З.Д.</t>
  </si>
  <si>
    <t>АСК-120  0,01 км</t>
  </si>
  <si>
    <t xml:space="preserve"> 1*160 кВА</t>
  </si>
  <si>
    <t xml:space="preserve">                 на реконструкцию ЛЭП 35 кВ и ЛЭП 6 кВ , строительство ТП 35/0,4 кВ для  технологического присоединения потребителей на территории филиала ПЭС</t>
  </si>
  <si>
    <t>ВЛ 6 кВ (1 цепь), СИП-3 1*95  0,12 км, КЛ 6 кВ (ААБл до 3*95) 1 цепь,  0,08 км с учетом заменой ТТ в ЗРУ 6 кВ ПС 110 кВ Ярославка</t>
  </si>
  <si>
    <t xml:space="preserve"> 1*100 кВА</t>
  </si>
  <si>
    <t>ТП - 160 кВА 35/0,4 кВ с подготовкой территории и вырубкой зеленых насаждений</t>
  </si>
  <si>
    <t>ТП - 400 кВА 35/0,4 кВ с подготовкой территории и вырубкой зеленых насаждений</t>
  </si>
  <si>
    <t>ТП- 100 кВА 35/0,4 кВ с подготовкой территории и вырубкой зеленых насаждений</t>
  </si>
  <si>
    <t>ТП - 100 кВА 35/0,4 кВ с подготовкой территории и вырубкой зеленых насаждений</t>
  </si>
  <si>
    <t>ТП- 400 кВА 35/0,4 кВ с подготовкой территории и вырубкой зеленых насаждений</t>
  </si>
  <si>
    <t>К=((1,5+3,3+9+8+10)/100+1)*1,018*1,12=1,503</t>
  </si>
  <si>
    <t>К=((1,5+3,3+9+8+10)/100+1)=1,318</t>
  </si>
  <si>
    <t xml:space="preserve">          Перевод в текущие  цены, 2 квартал 2019г.,осуществлен с учетом индексов, указанных в письме Минстроя России  №17798-ДВ/09 от 17.05.2019</t>
  </si>
  <si>
    <t>Стоимость в ценах 2 кв. 2019г. с учетом ДВ*, руб.</t>
  </si>
  <si>
    <t>ВСЕГО по расчету с НДС</t>
  </si>
  <si>
    <t>Итого  по расчету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</si>
</sst>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00"/>
    <numFmt numFmtId="166" formatCode="0.0000"/>
    <numFmt numFmtId="167" formatCode="#,##0.000"/>
  </numFmts>
  <fonts count="30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2" fillId="0" borderId="0"/>
    <xf numFmtId="0" fontId="1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1" fillId="0" borderId="0"/>
    <xf numFmtId="0" fontId="1" fillId="0" borderId="0"/>
    <xf numFmtId="0" fontId="1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</cellStyleXfs>
  <cellXfs count="195">
    <xf numFmtId="0" fontId="0" fillId="0" borderId="0" xfId="0"/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8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Alignment="1">
      <alignment horizontal="right"/>
    </xf>
    <xf numFmtId="49" fontId="7" fillId="0" borderId="0" xfId="0" applyNumberFormat="1" applyFont="1" applyAlignment="1">
      <alignment horizontal="right" vertical="center"/>
    </xf>
    <xf numFmtId="0" fontId="6" fillId="0" borderId="0" xfId="1" applyFont="1"/>
    <xf numFmtId="0" fontId="3" fillId="0" borderId="0" xfId="1" applyFont="1"/>
    <xf numFmtId="4" fontId="7" fillId="0" borderId="0" xfId="0" applyNumberFormat="1" applyFont="1"/>
    <xf numFmtId="4" fontId="6" fillId="0" borderId="0" xfId="0" applyNumberFormat="1" applyFont="1"/>
    <xf numFmtId="0" fontId="14" fillId="0" borderId="0" xfId="0" applyFont="1" applyAlignment="1">
      <alignment horizontal="right"/>
    </xf>
    <xf numFmtId="0" fontId="15" fillId="0" borderId="0" xfId="0" applyFont="1" applyAlignment="1">
      <alignment vertical="top"/>
    </xf>
    <xf numFmtId="0" fontId="4" fillId="0" borderId="0" xfId="0" applyFont="1"/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/>
    </xf>
    <xf numFmtId="0" fontId="16" fillId="0" borderId="0" xfId="0" applyFont="1" applyAlignment="1"/>
    <xf numFmtId="0" fontId="15" fillId="0" borderId="0" xfId="0" applyFont="1" applyAlignment="1"/>
    <xf numFmtId="4" fontId="17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8" fillId="0" borderId="4" xfId="0" applyFont="1" applyBorder="1" applyAlignment="1">
      <alignment horizontal="center"/>
    </xf>
    <xf numFmtId="0" fontId="21" fillId="0" borderId="0" xfId="0" applyFont="1" applyAlignment="1"/>
    <xf numFmtId="0" fontId="21" fillId="0" borderId="0" xfId="4" applyFont="1" applyAlignment="1"/>
    <xf numFmtId="0" fontId="21" fillId="0" borderId="7" xfId="4" applyFont="1" applyBorder="1" applyAlignment="1"/>
    <xf numFmtId="0" fontId="3" fillId="0" borderId="0" xfId="5" applyFont="1"/>
    <xf numFmtId="0" fontId="7" fillId="0" borderId="0" xfId="5" applyFont="1"/>
    <xf numFmtId="0" fontId="11" fillId="0" borderId="0" xfId="5" applyFont="1"/>
    <xf numFmtId="0" fontId="19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3" fillId="0" borderId="0" xfId="4" applyFont="1"/>
    <xf numFmtId="0" fontId="10" fillId="0" borderId="0" xfId="4" applyFont="1"/>
    <xf numFmtId="0" fontId="10" fillId="0" borderId="0" xfId="4" applyFont="1" applyAlignment="1">
      <alignment horizontal="center"/>
    </xf>
    <xf numFmtId="0" fontId="3" fillId="0" borderId="0" xfId="6" applyFont="1"/>
    <xf numFmtId="0" fontId="3" fillId="0" borderId="0" xfId="7" applyFont="1"/>
    <xf numFmtId="0" fontId="5" fillId="0" borderId="0" xfId="7" applyFont="1" applyAlignment="1">
      <alignment horizontal="left"/>
    </xf>
    <xf numFmtId="0" fontId="18" fillId="0" borderId="1" xfId="4" applyFont="1" applyBorder="1" applyAlignment="1">
      <alignment wrapText="1"/>
    </xf>
    <xf numFmtId="0" fontId="18" fillId="0" borderId="1" xfId="4" applyFont="1" applyBorder="1" applyAlignment="1">
      <alignment horizontal="center"/>
    </xf>
    <xf numFmtId="165" fontId="18" fillId="2" borderId="1" xfId="1" applyNumberFormat="1" applyFont="1" applyFill="1" applyBorder="1" applyAlignment="1">
      <alignment horizontal="center"/>
    </xf>
    <xf numFmtId="4" fontId="18" fillId="0" borderId="1" xfId="4" applyNumberFormat="1" applyFont="1" applyBorder="1" applyAlignment="1">
      <alignment horizontal="center"/>
    </xf>
    <xf numFmtId="4" fontId="22" fillId="0" borderId="1" xfId="4" applyNumberFormat="1" applyFont="1" applyBorder="1" applyAlignment="1">
      <alignment horizontal="center"/>
    </xf>
    <xf numFmtId="0" fontId="18" fillId="2" borderId="1" xfId="4" applyFont="1" applyFill="1" applyBorder="1" applyAlignment="1">
      <alignment wrapText="1"/>
    </xf>
    <xf numFmtId="164" fontId="18" fillId="0" borderId="1" xfId="0" applyNumberFormat="1" applyFont="1" applyFill="1" applyBorder="1" applyAlignment="1">
      <alignment horizontal="center" vertical="center"/>
    </xf>
    <xf numFmtId="2" fontId="6" fillId="0" borderId="0" xfId="8" applyNumberFormat="1" applyFont="1" applyFill="1"/>
    <xf numFmtId="2" fontId="6" fillId="0" borderId="8" xfId="8" applyNumberFormat="1" applyFont="1" applyFill="1" applyBorder="1"/>
    <xf numFmtId="2" fontId="24" fillId="0" borderId="8" xfId="0" applyNumberFormat="1" applyFont="1" applyFill="1" applyBorder="1"/>
    <xf numFmtId="2" fontId="24" fillId="0" borderId="0" xfId="0" applyNumberFormat="1" applyFont="1" applyFill="1"/>
    <xf numFmtId="2" fontId="24" fillId="0" borderId="0" xfId="9" applyNumberFormat="1" applyFont="1" applyFill="1" applyAlignment="1">
      <alignment horizontal="center" vertical="top"/>
    </xf>
    <xf numFmtId="2" fontId="6" fillId="0" borderId="0" xfId="10" applyNumberFormat="1" applyFont="1" applyFill="1"/>
    <xf numFmtId="2" fontId="6" fillId="0" borderId="8" xfId="10" applyNumberFormat="1" applyFont="1" applyFill="1" applyBorder="1"/>
    <xf numFmtId="0" fontId="6" fillId="0" borderId="0" xfId="5" applyFont="1"/>
    <xf numFmtId="166" fontId="3" fillId="0" borderId="0" xfId="0" applyNumberFormat="1" applyFont="1"/>
    <xf numFmtId="165" fontId="18" fillId="2" borderId="1" xfId="5" applyNumberFormat="1" applyFont="1" applyFill="1" applyBorder="1" applyAlignment="1">
      <alignment horizontal="center"/>
    </xf>
    <xf numFmtId="0" fontId="18" fillId="0" borderId="0" xfId="11" applyFont="1"/>
    <xf numFmtId="0" fontId="18" fillId="0" borderId="0" xfId="11" applyFont="1" applyBorder="1"/>
    <xf numFmtId="0" fontId="18" fillId="0" borderId="0" xfId="11" applyFont="1" applyAlignment="1">
      <alignment wrapText="1"/>
    </xf>
    <xf numFmtId="2" fontId="18" fillId="0" borderId="0" xfId="11" applyNumberFormat="1" applyFont="1" applyAlignment="1">
      <alignment vertical="top" wrapText="1"/>
    </xf>
    <xf numFmtId="1" fontId="17" fillId="3" borderId="1" xfId="11" applyNumberFormat="1" applyFont="1" applyFill="1" applyBorder="1" applyAlignment="1">
      <alignment vertical="top" wrapText="1"/>
    </xf>
    <xf numFmtId="2" fontId="17" fillId="3" borderId="1" xfId="11" applyNumberFormat="1" applyFont="1" applyFill="1" applyBorder="1" applyAlignment="1">
      <alignment vertical="top" wrapText="1"/>
    </xf>
    <xf numFmtId="1" fontId="17" fillId="0" borderId="1" xfId="11" applyNumberFormat="1" applyFont="1" applyBorder="1" applyAlignment="1">
      <alignment vertical="top" wrapText="1"/>
    </xf>
    <xf numFmtId="2" fontId="18" fillId="0" borderId="1" xfId="11" applyNumberFormat="1" applyFont="1" applyBorder="1" applyAlignment="1">
      <alignment vertical="top" wrapText="1"/>
    </xf>
    <xf numFmtId="2" fontId="18" fillId="0" borderId="2" xfId="11" applyNumberFormat="1" applyFont="1" applyBorder="1" applyAlignment="1">
      <alignment vertical="top" wrapText="1"/>
    </xf>
    <xf numFmtId="4" fontId="18" fillId="0" borderId="1" xfId="11" applyNumberFormat="1" applyFont="1" applyBorder="1" applyAlignment="1">
      <alignment vertical="top" wrapText="1"/>
    </xf>
    <xf numFmtId="4" fontId="18" fillId="0" borderId="0" xfId="11" applyNumberFormat="1" applyFont="1" applyAlignment="1">
      <alignment vertical="top" wrapText="1"/>
    </xf>
    <xf numFmtId="2" fontId="17" fillId="0" borderId="0" xfId="11" applyNumberFormat="1" applyFont="1" applyAlignment="1">
      <alignment vertical="top" wrapText="1"/>
    </xf>
    <xf numFmtId="2" fontId="17" fillId="4" borderId="1" xfId="11" applyNumberFormat="1" applyFont="1" applyFill="1" applyBorder="1" applyAlignment="1">
      <alignment vertical="top" wrapText="1"/>
    </xf>
    <xf numFmtId="4" fontId="17" fillId="4" borderId="1" xfId="11" applyNumberFormat="1" applyFont="1" applyFill="1" applyBorder="1" applyAlignment="1">
      <alignment vertical="top" wrapText="1"/>
    </xf>
    <xf numFmtId="2" fontId="18" fillId="0" borderId="0" xfId="12" applyNumberFormat="1" applyFont="1" applyAlignment="1">
      <alignment vertical="top" wrapText="1"/>
    </xf>
    <xf numFmtId="2" fontId="18" fillId="0" borderId="0" xfId="12" applyNumberFormat="1" applyFont="1" applyAlignment="1">
      <alignment vertical="center" wrapText="1"/>
    </xf>
    <xf numFmtId="0" fontId="18" fillId="0" borderId="7" xfId="4" applyFont="1" applyBorder="1" applyAlignment="1">
      <alignment vertical="center"/>
    </xf>
    <xf numFmtId="2" fontId="18" fillId="0" borderId="0" xfId="12" applyNumberFormat="1" applyFont="1" applyAlignment="1">
      <alignment horizontal="center" vertical="center" wrapText="1"/>
    </xf>
    <xf numFmtId="0" fontId="18" fillId="0" borderId="0" xfId="12" applyFont="1"/>
    <xf numFmtId="0" fontId="3" fillId="0" borderId="0" xfId="4" applyFont="1" applyAlignment="1"/>
    <xf numFmtId="0" fontId="18" fillId="0" borderId="0" xfId="4" applyFont="1" applyAlignment="1"/>
    <xf numFmtId="2" fontId="18" fillId="0" borderId="0" xfId="12" applyNumberFormat="1" applyFont="1" applyAlignment="1">
      <alignment horizontal="center" vertical="top" wrapText="1"/>
    </xf>
    <xf numFmtId="4" fontId="18" fillId="3" borderId="1" xfId="11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7" applyFont="1" applyAlignment="1">
      <alignment horizontal="left"/>
    </xf>
    <xf numFmtId="0" fontId="3" fillId="0" borderId="0" xfId="2" applyFont="1"/>
    <xf numFmtId="0" fontId="8" fillId="0" borderId="0" xfId="7" applyFont="1" applyBorder="1" applyAlignment="1">
      <alignment horizontal="left" vertical="center" wrapText="1"/>
    </xf>
    <xf numFmtId="4" fontId="8" fillId="0" borderId="0" xfId="7" applyNumberFormat="1" applyFont="1" applyBorder="1" applyAlignment="1">
      <alignment horizontal="center" vertical="center"/>
    </xf>
    <xf numFmtId="4" fontId="8" fillId="0" borderId="0" xfId="7" applyNumberFormat="1" applyFont="1" applyBorder="1" applyAlignment="1">
      <alignment horizontal="right" vertical="center"/>
    </xf>
    <xf numFmtId="0" fontId="3" fillId="0" borderId="9" xfId="4" applyFont="1" applyBorder="1"/>
    <xf numFmtId="0" fontId="3" fillId="0" borderId="1" xfId="7" applyFont="1" applyBorder="1" applyAlignment="1">
      <alignment horizontal="center" vertical="center" wrapText="1"/>
    </xf>
    <xf numFmtId="0" fontId="26" fillId="0" borderId="1" xfId="13" applyFont="1" applyBorder="1" applyAlignment="1">
      <alignment horizontal="center" vertical="center" wrapText="1"/>
    </xf>
    <xf numFmtId="0" fontId="26" fillId="2" borderId="1" xfId="7" applyFont="1" applyFill="1" applyBorder="1" applyAlignment="1">
      <alignment horizontal="center"/>
    </xf>
    <xf numFmtId="0" fontId="26" fillId="0" borderId="1" xfId="14" applyFont="1" applyBorder="1" applyAlignment="1">
      <alignment horizontal="left" wrapText="1"/>
    </xf>
    <xf numFmtId="0" fontId="26" fillId="0" borderId="1" xfId="13" applyFont="1" applyBorder="1" applyAlignment="1">
      <alignment horizontal="center" wrapText="1"/>
    </xf>
    <xf numFmtId="0" fontId="26" fillId="0" borderId="1" xfId="13" applyFont="1" applyBorder="1" applyAlignment="1">
      <alignment horizontal="center"/>
    </xf>
    <xf numFmtId="0" fontId="26" fillId="2" borderId="1" xfId="6" applyFont="1" applyFill="1" applyBorder="1" applyAlignment="1">
      <alignment horizontal="center"/>
    </xf>
    <xf numFmtId="167" fontId="26" fillId="2" borderId="1" xfId="15" applyNumberFormat="1" applyFont="1" applyFill="1" applyBorder="1" applyAlignment="1">
      <alignment horizontal="center"/>
    </xf>
    <xf numFmtId="4" fontId="26" fillId="2" borderId="1" xfId="6" applyNumberFormat="1" applyFont="1" applyFill="1" applyBorder="1" applyAlignment="1">
      <alignment horizontal="center"/>
    </xf>
    <xf numFmtId="4" fontId="26" fillId="2" borderId="1" xfId="16" applyNumberFormat="1" applyFont="1" applyFill="1" applyBorder="1" applyAlignment="1">
      <alignment horizontal="center"/>
    </xf>
    <xf numFmtId="4" fontId="3" fillId="0" borderId="1" xfId="16" applyNumberFormat="1" applyFont="1" applyBorder="1" applyAlignment="1">
      <alignment horizontal="center" wrapText="1"/>
    </xf>
    <xf numFmtId="4" fontId="26" fillId="0" borderId="1" xfId="17" applyNumberFormat="1" applyFont="1" applyBorder="1" applyAlignment="1">
      <alignment horizontal="center" wrapText="1"/>
    </xf>
    <xf numFmtId="4" fontId="27" fillId="0" borderId="1" xfId="7" applyNumberFormat="1" applyFont="1" applyBorder="1" applyAlignment="1">
      <alignment horizontal="center" vertical="center"/>
    </xf>
    <xf numFmtId="4" fontId="3" fillId="0" borderId="1" xfId="7" applyNumberFormat="1" applyFont="1" applyBorder="1" applyAlignment="1">
      <alignment horizontal="center" vertical="center"/>
    </xf>
    <xf numFmtId="4" fontId="28" fillId="0" borderId="1" xfId="7" applyNumberFormat="1" applyFont="1" applyBorder="1" applyAlignment="1">
      <alignment horizontal="center" vertical="center"/>
    </xf>
    <xf numFmtId="4" fontId="3" fillId="0" borderId="0" xfId="7" applyNumberFormat="1" applyFont="1"/>
    <xf numFmtId="0" fontId="3" fillId="0" borderId="1" xfId="4" applyFont="1" applyBorder="1" applyAlignment="1">
      <alignment wrapText="1"/>
    </xf>
    <xf numFmtId="0" fontId="3" fillId="0" borderId="1" xfId="4" applyFont="1" applyBorder="1" applyAlignment="1">
      <alignment horizontal="center" vertical="center"/>
    </xf>
    <xf numFmtId="4" fontId="3" fillId="0" borderId="1" xfId="4" applyNumberFormat="1" applyFont="1" applyBorder="1" applyAlignment="1">
      <alignment horizontal="center" vertical="center"/>
    </xf>
    <xf numFmtId="4" fontId="24" fillId="0" borderId="1" xfId="7" applyNumberFormat="1" applyFont="1" applyBorder="1" applyAlignment="1">
      <alignment horizontal="center" vertical="center"/>
    </xf>
    <xf numFmtId="4" fontId="25" fillId="0" borderId="1" xfId="7" applyNumberFormat="1" applyFont="1" applyBorder="1" applyAlignment="1">
      <alignment horizontal="center" vertical="center"/>
    </xf>
    <xf numFmtId="4" fontId="8" fillId="0" borderId="1" xfId="7" applyNumberFormat="1" applyFont="1" applyBorder="1" applyAlignment="1">
      <alignment horizontal="center" vertical="center"/>
    </xf>
    <xf numFmtId="0" fontId="8" fillId="0" borderId="0" xfId="14" applyFont="1" applyBorder="1" applyAlignment="1">
      <alignment horizontal="left" vertical="center" wrapText="1"/>
    </xf>
    <xf numFmtId="4" fontId="8" fillId="0" borderId="0" xfId="14" applyNumberFormat="1" applyFont="1" applyBorder="1" applyAlignment="1">
      <alignment horizontal="center" vertical="center"/>
    </xf>
    <xf numFmtId="0" fontId="3" fillId="0" borderId="0" xfId="14" applyFont="1"/>
    <xf numFmtId="165" fontId="8" fillId="0" borderId="0" xfId="7" applyNumberFormat="1" applyFont="1" applyAlignment="1">
      <alignment horizontal="center"/>
    </xf>
    <xf numFmtId="0" fontId="8" fillId="0" borderId="0" xfId="14" applyFont="1" applyBorder="1" applyAlignment="1">
      <alignment horizontal="right" vertical="center" wrapText="1"/>
    </xf>
    <xf numFmtId="0" fontId="7" fillId="0" borderId="0" xfId="7" applyFont="1"/>
    <xf numFmtId="0" fontId="11" fillId="0" borderId="0" xfId="7" applyFont="1"/>
    <xf numFmtId="0" fontId="7" fillId="0" borderId="0" xfId="7" applyFont="1" applyAlignment="1">
      <alignment horizontal="right" vertical="top"/>
    </xf>
    <xf numFmtId="0" fontId="10" fillId="0" borderId="0" xfId="7" applyFont="1"/>
    <xf numFmtId="0" fontId="7" fillId="0" borderId="0" xfId="7" applyFont="1" applyAlignment="1">
      <alignment horizontal="right"/>
    </xf>
    <xf numFmtId="0" fontId="11" fillId="0" borderId="0" xfId="19" applyFont="1" applyAlignment="1">
      <alignment horizontal="right"/>
    </xf>
    <xf numFmtId="0" fontId="11" fillId="0" borderId="0" xfId="19" applyFont="1"/>
    <xf numFmtId="0" fontId="7" fillId="0" borderId="0" xfId="19" applyFont="1"/>
    <xf numFmtId="0" fontId="3" fillId="0" borderId="0" xfId="19" applyFont="1"/>
    <xf numFmtId="0" fontId="7" fillId="0" borderId="0" xfId="19" applyFont="1" applyAlignment="1">
      <alignment horizontal="right"/>
    </xf>
    <xf numFmtId="49" fontId="7" fillId="0" borderId="0" xfId="19" applyNumberFormat="1" applyFont="1" applyAlignment="1">
      <alignment horizontal="right" vertical="center"/>
    </xf>
    <xf numFmtId="0" fontId="7" fillId="0" borderId="0" xfId="14" applyFont="1" applyAlignment="1">
      <alignment horizontal="right"/>
    </xf>
    <xf numFmtId="0" fontId="7" fillId="0" borderId="0" xfId="14" applyFont="1"/>
    <xf numFmtId="49" fontId="7" fillId="0" borderId="0" xfId="14" applyNumberFormat="1" applyFont="1" applyAlignment="1">
      <alignment horizontal="right" vertical="center"/>
    </xf>
    <xf numFmtId="2" fontId="24" fillId="0" borderId="8" xfId="2" applyNumberFormat="1" applyFont="1" applyFill="1" applyBorder="1"/>
    <xf numFmtId="2" fontId="24" fillId="0" borderId="0" xfId="2" applyNumberFormat="1" applyFont="1" applyFill="1"/>
    <xf numFmtId="0" fontId="3" fillId="0" borderId="1" xfId="13" applyFont="1" applyBorder="1" applyAlignment="1">
      <alignment horizontal="left" vertical="center"/>
    </xf>
    <xf numFmtId="0" fontId="18" fillId="0" borderId="1" xfId="4" applyFont="1" applyFill="1" applyBorder="1" applyAlignment="1">
      <alignment wrapText="1"/>
    </xf>
    <xf numFmtId="2" fontId="18" fillId="0" borderId="2" xfId="11" applyNumberFormat="1" applyFont="1" applyFill="1" applyBorder="1" applyAlignment="1">
      <alignment vertical="top" wrapText="1"/>
    </xf>
    <xf numFmtId="0" fontId="18" fillId="0" borderId="1" xfId="0" applyFont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4" fontId="18" fillId="0" borderId="1" xfId="0" applyNumberFormat="1" applyFont="1" applyBorder="1" applyAlignment="1">
      <alignment horizontal="center"/>
    </xf>
    <xf numFmtId="4" fontId="3" fillId="0" borderId="0" xfId="0" applyNumberFormat="1" applyFont="1" applyAlignment="1"/>
    <xf numFmtId="0" fontId="3" fillId="0" borderId="0" xfId="0" applyFont="1" applyAlignment="1"/>
    <xf numFmtId="0" fontId="25" fillId="0" borderId="0" xfId="11" applyFont="1" applyAlignment="1">
      <alignment horizontal="center"/>
    </xf>
    <xf numFmtId="0" fontId="17" fillId="0" borderId="0" xfId="11" applyFont="1" applyAlignment="1">
      <alignment horizontal="center" wrapText="1"/>
    </xf>
    <xf numFmtId="0" fontId="18" fillId="0" borderId="0" xfId="11" applyFont="1" applyBorder="1" applyAlignment="1">
      <alignment horizontal="center"/>
    </xf>
    <xf numFmtId="2" fontId="18" fillId="0" borderId="1" xfId="11" applyNumberFormat="1" applyFont="1" applyBorder="1" applyAlignment="1">
      <alignment horizontal="center" vertical="top" wrapText="1"/>
    </xf>
    <xf numFmtId="0" fontId="29" fillId="2" borderId="4" xfId="18" applyFont="1" applyFill="1" applyBorder="1" applyAlignment="1">
      <alignment horizontal="left" wrapText="1"/>
    </xf>
    <xf numFmtId="0" fontId="29" fillId="2" borderId="5" xfId="18" applyFont="1" applyFill="1" applyBorder="1" applyAlignment="1">
      <alignment horizontal="left" wrapText="1"/>
    </xf>
    <xf numFmtId="0" fontId="29" fillId="2" borderId="6" xfId="18" applyFont="1" applyFill="1" applyBorder="1" applyAlignment="1">
      <alignment horizontal="left" wrapText="1"/>
    </xf>
    <xf numFmtId="0" fontId="8" fillId="0" borderId="0" xfId="14" applyFont="1" applyBorder="1" applyAlignment="1">
      <alignment horizontal="right" vertical="center" wrapText="1"/>
    </xf>
    <xf numFmtId="0" fontId="9" fillId="0" borderId="0" xfId="0" applyFont="1" applyAlignment="1">
      <alignment vertical="top" wrapText="1"/>
    </xf>
    <xf numFmtId="0" fontId="27" fillId="0" borderId="4" xfId="7" applyFont="1" applyBorder="1" applyAlignment="1">
      <alignment horizontal="left" vertical="center" wrapText="1"/>
    </xf>
    <xf numFmtId="0" fontId="27" fillId="0" borderId="5" xfId="7" applyFont="1" applyBorder="1" applyAlignment="1">
      <alignment horizontal="left" vertical="center" wrapText="1"/>
    </xf>
    <xf numFmtId="0" fontId="27" fillId="0" borderId="6" xfId="7" applyFont="1" applyBorder="1" applyAlignment="1">
      <alignment horizontal="left" vertical="center" wrapText="1"/>
    </xf>
    <xf numFmtId="0" fontId="29" fillId="0" borderId="1" xfId="18" applyFont="1" applyBorder="1" applyAlignment="1">
      <alignment horizontal="left" wrapText="1"/>
    </xf>
    <xf numFmtId="0" fontId="29" fillId="0" borderId="4" xfId="18" applyFont="1" applyBorder="1" applyAlignment="1">
      <alignment horizontal="left" wrapText="1"/>
    </xf>
    <xf numFmtId="0" fontId="29" fillId="0" borderId="5" xfId="18" applyFont="1" applyBorder="1" applyAlignment="1">
      <alignment horizontal="left" wrapText="1"/>
    </xf>
    <xf numFmtId="0" fontId="29" fillId="0" borderId="6" xfId="18" applyFont="1" applyBorder="1" applyAlignment="1">
      <alignment horizontal="left" wrapText="1"/>
    </xf>
    <xf numFmtId="0" fontId="3" fillId="0" borderId="2" xfId="4" applyFont="1" applyBorder="1" applyAlignment="1">
      <alignment horizontal="center" vertical="center" wrapText="1"/>
    </xf>
    <xf numFmtId="0" fontId="13" fillId="0" borderId="3" xfId="4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5" fillId="2" borderId="0" xfId="7" applyFont="1" applyFill="1" applyAlignment="1">
      <alignment horizontal="left" wrapText="1"/>
    </xf>
    <xf numFmtId="0" fontId="25" fillId="0" borderId="0" xfId="4" applyFont="1" applyAlignment="1">
      <alignment horizontal="center" wrapText="1"/>
    </xf>
    <xf numFmtId="0" fontId="5" fillId="0" borderId="0" xfId="4" applyFont="1" applyAlignment="1">
      <alignment horizontal="left" wrapText="1"/>
    </xf>
    <xf numFmtId="0" fontId="5" fillId="0" borderId="0" xfId="6" applyFont="1" applyAlignment="1">
      <alignment horizontal="left"/>
    </xf>
    <xf numFmtId="0" fontId="5" fillId="0" borderId="0" xfId="2" applyFont="1" applyAlignment="1">
      <alignment horizontal="left"/>
    </xf>
    <xf numFmtId="0" fontId="5" fillId="0" borderId="0" xfId="7" applyFont="1" applyAlignment="1">
      <alignment horizontal="left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9" fillId="0" borderId="5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0" fontId="19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0" fillId="0" borderId="0" xfId="4" applyFont="1" applyAlignment="1">
      <alignment horizontal="center" wrapText="1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0">
    <cellStyle name="Обычный" xfId="0" builtinId="0"/>
    <cellStyle name="Обычный 2" xfId="2"/>
    <cellStyle name="Обычный 2 10" xfId="9"/>
    <cellStyle name="Обычный 2 3" xfId="19"/>
    <cellStyle name="Обычный 2 4 3" xfId="14"/>
    <cellStyle name="Обычный 3" xfId="1"/>
    <cellStyle name="Обычный 3 2" xfId="4"/>
    <cellStyle name="Обычный 3 2 2" xfId="15"/>
    <cellStyle name="Обычный 3 2 2 2" xfId="13"/>
    <cellStyle name="Обычный 3 2 5 2" xfId="17"/>
    <cellStyle name="Обычный 3 3" xfId="5"/>
    <cellStyle name="Обычный 3 3 4" xfId="6"/>
    <cellStyle name="Обычный 3 5" xfId="11"/>
    <cellStyle name="Обычный 3 5 2" xfId="12"/>
    <cellStyle name="Обычный 3 5 2 2" xfId="18"/>
    <cellStyle name="Обычный 3 5 3" xfId="16"/>
    <cellStyle name="Обычный 3 6" xfId="8"/>
    <cellStyle name="Обычный 3 8" xfId="7"/>
    <cellStyle name="Обычный 37" xfId="10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view="pageBreakPreview" topLeftCell="A9" zoomScale="115" zoomScaleNormal="100" zoomScaleSheetLayoutView="115" workbookViewId="0">
      <selection activeCell="A27" sqref="A27:XFD38"/>
    </sheetView>
  </sheetViews>
  <sheetFormatPr defaultRowHeight="15" x14ac:dyDescent="0.25"/>
  <cols>
    <col min="1" max="1" width="4.28515625" style="63" customWidth="1"/>
    <col min="2" max="2" width="60" style="63" customWidth="1"/>
    <col min="3" max="3" width="33.85546875" style="63" customWidth="1"/>
    <col min="4" max="5" width="19.140625" style="63" customWidth="1"/>
    <col min="6" max="6" width="17" style="63" customWidth="1"/>
    <col min="7" max="7" width="9.140625" style="63"/>
    <col min="8" max="8" width="11.5703125" style="63" bestFit="1" customWidth="1"/>
    <col min="9" max="16384" width="9.140625" style="63"/>
  </cols>
  <sheetData>
    <row r="1" spans="1:8" ht="15.75" x14ac:dyDescent="0.25">
      <c r="A1" s="144" t="s">
        <v>71</v>
      </c>
      <c r="B1" s="144"/>
      <c r="C1" s="144"/>
      <c r="D1" s="144"/>
      <c r="E1" s="144"/>
    </row>
    <row r="2" spans="1:8" ht="15.75" x14ac:dyDescent="0.25">
      <c r="A2" s="144" t="s">
        <v>72</v>
      </c>
      <c r="B2" s="144"/>
      <c r="C2" s="144"/>
      <c r="D2" s="144"/>
      <c r="E2" s="144"/>
    </row>
    <row r="3" spans="1:8" ht="36.75" customHeight="1" x14ac:dyDescent="0.25">
      <c r="A3" s="145" t="s">
        <v>152</v>
      </c>
      <c r="B3" s="145"/>
      <c r="C3" s="145"/>
      <c r="D3" s="145"/>
      <c r="E3" s="145"/>
    </row>
    <row r="4" spans="1:8" ht="11.25" customHeight="1" x14ac:dyDescent="0.25">
      <c r="A4" s="64"/>
      <c r="B4" s="64"/>
      <c r="C4" s="64"/>
      <c r="D4" s="146"/>
      <c r="E4" s="146"/>
    </row>
    <row r="5" spans="1:8" s="65" customFormat="1" ht="15" customHeight="1" x14ac:dyDescent="0.25">
      <c r="A5" s="147" t="s">
        <v>73</v>
      </c>
      <c r="B5" s="147" t="s">
        <v>74</v>
      </c>
      <c r="C5" s="147" t="s">
        <v>75</v>
      </c>
      <c r="D5" s="147" t="s">
        <v>76</v>
      </c>
      <c r="E5" s="147" t="s">
        <v>77</v>
      </c>
    </row>
    <row r="6" spans="1:8" s="66" customFormat="1" ht="15" customHeight="1" x14ac:dyDescent="0.2">
      <c r="A6" s="147"/>
      <c r="B6" s="147"/>
      <c r="C6" s="147"/>
      <c r="D6" s="147"/>
      <c r="E6" s="147"/>
    </row>
    <row r="7" spans="1:8" s="66" customFormat="1" ht="16.5" customHeight="1" x14ac:dyDescent="0.2">
      <c r="A7" s="67">
        <v>1</v>
      </c>
      <c r="B7" s="68" t="s">
        <v>144</v>
      </c>
      <c r="C7" s="68"/>
      <c r="D7" s="85">
        <f>D8</f>
        <v>429271</v>
      </c>
      <c r="E7" s="85">
        <f>E8</f>
        <v>515125.19999999995</v>
      </c>
    </row>
    <row r="8" spans="1:8" s="66" customFormat="1" ht="60" x14ac:dyDescent="0.2">
      <c r="A8" s="69"/>
      <c r="B8" s="70" t="s">
        <v>145</v>
      </c>
      <c r="C8" s="71" t="s">
        <v>153</v>
      </c>
      <c r="D8" s="72">
        <f>'расчет ПримТехТранс'!M13</f>
        <v>429271</v>
      </c>
      <c r="E8" s="72">
        <f>D8*1.2</f>
        <v>515125.19999999995</v>
      </c>
      <c r="H8" s="73"/>
    </row>
    <row r="9" spans="1:8" s="66" customFormat="1" ht="16.5" customHeight="1" x14ac:dyDescent="0.2">
      <c r="A9" s="67">
        <v>2</v>
      </c>
      <c r="B9" s="68" t="s">
        <v>146</v>
      </c>
      <c r="C9" s="68"/>
      <c r="D9" s="85">
        <f>D10+D11</f>
        <v>4689359</v>
      </c>
      <c r="E9" s="85">
        <f>E10+E11</f>
        <v>5627230.7999999998</v>
      </c>
    </row>
    <row r="10" spans="1:8" s="66" customFormat="1" x14ac:dyDescent="0.2">
      <c r="A10" s="69"/>
      <c r="B10" s="70" t="s">
        <v>81</v>
      </c>
      <c r="C10" s="71" t="s">
        <v>150</v>
      </c>
      <c r="D10" s="72">
        <f>расчет_КХБ!M14</f>
        <v>68169</v>
      </c>
      <c r="E10" s="72">
        <f>D10*1.2</f>
        <v>81802.8</v>
      </c>
      <c r="H10" s="73"/>
    </row>
    <row r="11" spans="1:8" s="66" customFormat="1" x14ac:dyDescent="0.2">
      <c r="A11" s="69"/>
      <c r="B11" s="70" t="s">
        <v>82</v>
      </c>
      <c r="C11" s="138" t="s">
        <v>83</v>
      </c>
      <c r="D11" s="72">
        <f>расчет_КХБ!M16</f>
        <v>4621190</v>
      </c>
      <c r="E11" s="72">
        <f t="shared" ref="E11" si="0">D11*1.2</f>
        <v>5545428</v>
      </c>
      <c r="H11" s="73"/>
    </row>
    <row r="12" spans="1:8" s="66" customFormat="1" ht="18" customHeight="1" x14ac:dyDescent="0.2">
      <c r="A12" s="67">
        <v>3</v>
      </c>
      <c r="B12" s="68" t="s">
        <v>80</v>
      </c>
      <c r="C12" s="68"/>
      <c r="D12" s="85">
        <f>D13+D14</f>
        <v>4165975</v>
      </c>
      <c r="E12" s="85">
        <f>E13+E14</f>
        <v>4999170</v>
      </c>
    </row>
    <row r="13" spans="1:8" s="66" customFormat="1" x14ac:dyDescent="0.2">
      <c r="A13" s="69"/>
      <c r="B13" s="70" t="s">
        <v>81</v>
      </c>
      <c r="C13" s="71" t="s">
        <v>86</v>
      </c>
      <c r="D13" s="72">
        <f>расчет_Голота!M14</f>
        <v>172105</v>
      </c>
      <c r="E13" s="72">
        <f>D13*1.2</f>
        <v>206526</v>
      </c>
      <c r="H13" s="73"/>
    </row>
    <row r="14" spans="1:8" s="66" customFormat="1" x14ac:dyDescent="0.2">
      <c r="A14" s="69"/>
      <c r="B14" s="70" t="s">
        <v>82</v>
      </c>
      <c r="C14" s="138" t="s">
        <v>151</v>
      </c>
      <c r="D14" s="72">
        <f>расчет_Голота!M16</f>
        <v>3993870</v>
      </c>
      <c r="E14" s="72">
        <f t="shared" ref="E14" si="1">D14*1.2</f>
        <v>4792644</v>
      </c>
      <c r="H14" s="73"/>
    </row>
    <row r="15" spans="1:8" s="66" customFormat="1" ht="15.75" customHeight="1" x14ac:dyDescent="0.2">
      <c r="A15" s="67">
        <v>4</v>
      </c>
      <c r="B15" s="68" t="s">
        <v>84</v>
      </c>
      <c r="C15" s="68"/>
      <c r="D15" s="85">
        <f>D16+D17</f>
        <v>3601374</v>
      </c>
      <c r="E15" s="85">
        <f>E16+E17</f>
        <v>4321648.8</v>
      </c>
    </row>
    <row r="16" spans="1:8" s="66" customFormat="1" x14ac:dyDescent="0.2">
      <c r="A16" s="69"/>
      <c r="B16" s="70" t="s">
        <v>81</v>
      </c>
      <c r="C16" s="71" t="s">
        <v>87</v>
      </c>
      <c r="D16" s="72">
        <f>расчет_Красницкий!M14</f>
        <v>114757</v>
      </c>
      <c r="E16" s="72">
        <f>D16*1.2</f>
        <v>137708.4</v>
      </c>
      <c r="H16" s="73"/>
    </row>
    <row r="17" spans="1:9" s="66" customFormat="1" x14ac:dyDescent="0.2">
      <c r="A17" s="69"/>
      <c r="B17" s="70" t="s">
        <v>82</v>
      </c>
      <c r="C17" s="138" t="s">
        <v>154</v>
      </c>
      <c r="D17" s="72">
        <f>расчет_Красницкий!M18</f>
        <v>3486617</v>
      </c>
      <c r="E17" s="72">
        <f>D17*1.2</f>
        <v>4183940.4</v>
      </c>
      <c r="H17" s="73"/>
    </row>
    <row r="18" spans="1:9" s="66" customFormat="1" ht="15.75" customHeight="1" x14ac:dyDescent="0.2">
      <c r="A18" s="67">
        <v>5</v>
      </c>
      <c r="B18" s="68" t="s">
        <v>149</v>
      </c>
      <c r="C18" s="68"/>
      <c r="D18" s="85">
        <f>D19+D20</f>
        <v>3537127</v>
      </c>
      <c r="E18" s="85">
        <f>E19+E20</f>
        <v>4244552.4000000004</v>
      </c>
    </row>
    <row r="19" spans="1:9" s="66" customFormat="1" x14ac:dyDescent="0.2">
      <c r="A19" s="69"/>
      <c r="B19" s="70" t="s">
        <v>81</v>
      </c>
      <c r="C19" s="71" t="s">
        <v>87</v>
      </c>
      <c r="D19" s="72">
        <f>расчет_Перевозчиковой!M14</f>
        <v>114757</v>
      </c>
      <c r="E19" s="72">
        <f>D19*1.2</f>
        <v>137708.4</v>
      </c>
      <c r="H19" s="73"/>
    </row>
    <row r="20" spans="1:9" s="66" customFormat="1" x14ac:dyDescent="0.2">
      <c r="A20" s="69"/>
      <c r="B20" s="70" t="s">
        <v>82</v>
      </c>
      <c r="C20" s="138" t="s">
        <v>154</v>
      </c>
      <c r="D20" s="72">
        <f>расчет_Перевозчиковой!M16</f>
        <v>3422370</v>
      </c>
      <c r="E20" s="72">
        <f>D20*1.2</f>
        <v>4106844</v>
      </c>
      <c r="H20" s="73"/>
    </row>
    <row r="21" spans="1:9" s="66" customFormat="1" ht="16.5" customHeight="1" x14ac:dyDescent="0.2">
      <c r="A21" s="67">
        <v>6</v>
      </c>
      <c r="B21" s="68" t="s">
        <v>79</v>
      </c>
      <c r="C21" s="68"/>
      <c r="D21" s="85">
        <f>D22+D23</f>
        <v>4707273</v>
      </c>
      <c r="E21" s="85">
        <f>E22+E23</f>
        <v>5648727.5999999996</v>
      </c>
    </row>
    <row r="22" spans="1:9" s="66" customFormat="1" x14ac:dyDescent="0.2">
      <c r="A22" s="69"/>
      <c r="B22" s="70" t="s">
        <v>81</v>
      </c>
      <c r="C22" s="71" t="s">
        <v>85</v>
      </c>
      <c r="D22" s="72">
        <f>'расчет 4 заявителя'!M15</f>
        <v>86083</v>
      </c>
      <c r="E22" s="72">
        <f>D22*1.2</f>
        <v>103299.59999999999</v>
      </c>
      <c r="H22" s="73"/>
    </row>
    <row r="23" spans="1:9" s="66" customFormat="1" x14ac:dyDescent="0.2">
      <c r="A23" s="69"/>
      <c r="B23" s="70" t="s">
        <v>82</v>
      </c>
      <c r="C23" s="138" t="s">
        <v>83</v>
      </c>
      <c r="D23" s="72">
        <f>'расчет 4 заявителя'!M17</f>
        <v>4621190</v>
      </c>
      <c r="E23" s="72">
        <f t="shared" ref="E23" si="2">D23*1.2</f>
        <v>5545428</v>
      </c>
      <c r="H23" s="73"/>
    </row>
    <row r="24" spans="1:9" s="74" customFormat="1" ht="9" customHeight="1" x14ac:dyDescent="0.2">
      <c r="A24" s="70"/>
      <c r="B24" s="70"/>
      <c r="C24" s="70"/>
      <c r="D24" s="72"/>
      <c r="E24" s="72"/>
    </row>
    <row r="25" spans="1:9" s="66" customFormat="1" x14ac:dyDescent="0.2">
      <c r="A25" s="75"/>
      <c r="B25" s="75" t="s">
        <v>78</v>
      </c>
      <c r="C25" s="75"/>
      <c r="D25" s="76">
        <f>D7+D9+D12+D15+D18+D21</f>
        <v>21130379</v>
      </c>
      <c r="E25" s="76">
        <f>E7+E9+E12+E15+E18+E21</f>
        <v>25356454.800000004</v>
      </c>
      <c r="F25" s="73"/>
    </row>
    <row r="26" spans="1:9" s="66" customFormat="1" x14ac:dyDescent="0.2"/>
    <row r="27" spans="1:9" s="81" customFormat="1" x14ac:dyDescent="0.25">
      <c r="A27" s="77"/>
      <c r="B27" s="78"/>
      <c r="C27" s="79"/>
      <c r="D27" s="79"/>
      <c r="E27" s="80"/>
    </row>
    <row r="28" spans="1:9" s="82" customFormat="1" x14ac:dyDescent="0.25">
      <c r="A28" s="81"/>
      <c r="B28" s="81"/>
      <c r="C28" s="81"/>
      <c r="D28" s="81"/>
      <c r="E28" s="81"/>
    </row>
    <row r="29" spans="1:9" s="33" customFormat="1" x14ac:dyDescent="0.25">
      <c r="A29" s="11"/>
      <c r="B29" s="83"/>
      <c r="C29" s="79"/>
      <c r="D29" s="79"/>
      <c r="E29" s="84"/>
      <c r="F29" s="82"/>
      <c r="G29" s="82"/>
    </row>
    <row r="30" spans="1:9" s="33" customFormat="1" x14ac:dyDescent="0.25">
      <c r="A30" s="11"/>
      <c r="B30" s="83"/>
      <c r="C30" s="83"/>
      <c r="D30" s="83"/>
      <c r="E30" s="82"/>
      <c r="F30" s="82"/>
      <c r="G30" s="82"/>
      <c r="H30" s="84"/>
      <c r="I30" s="82"/>
    </row>
    <row r="31" spans="1:9" s="81" customFormat="1" x14ac:dyDescent="0.25">
      <c r="B31" s="77"/>
      <c r="C31" s="79"/>
      <c r="D31" s="79"/>
      <c r="E31" s="84"/>
    </row>
    <row r="32" spans="1:9" s="33" customFormat="1" x14ac:dyDescent="0.25">
      <c r="A32" s="11"/>
      <c r="B32" s="83"/>
      <c r="C32" s="83"/>
      <c r="D32" s="83"/>
      <c r="E32" s="82"/>
      <c r="F32" s="82"/>
      <c r="G32" s="82"/>
      <c r="H32" s="84"/>
      <c r="I32" s="82"/>
    </row>
    <row r="33" spans="2:5" s="81" customFormat="1" x14ac:dyDescent="0.25">
      <c r="B33" s="77"/>
      <c r="C33" s="79"/>
      <c r="D33" s="79"/>
      <c r="E33" s="84"/>
    </row>
  </sheetData>
  <mergeCells count="9">
    <mergeCell ref="A1:E1"/>
    <mergeCell ref="A2:E2"/>
    <mergeCell ref="A3:E3"/>
    <mergeCell ref="D4:E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opLeftCell="A13" zoomScaleNormal="100" workbookViewId="0">
      <selection activeCell="A63" sqref="A63:XFD69"/>
    </sheetView>
  </sheetViews>
  <sheetFormatPr defaultRowHeight="12.75" outlineLevelRow="1" x14ac:dyDescent="0.2"/>
  <cols>
    <col min="1" max="1" width="3.85546875" style="40" customWidth="1"/>
    <col min="2" max="2" width="34.28515625" style="40" customWidth="1"/>
    <col min="3" max="3" width="11.140625" style="40" customWidth="1"/>
    <col min="4" max="4" width="10.5703125" style="40" customWidth="1"/>
    <col min="5" max="5" width="7.140625" style="40" customWidth="1"/>
    <col min="6" max="6" width="12.85546875" style="40" customWidth="1"/>
    <col min="7" max="7" width="10.85546875" style="40" customWidth="1"/>
    <col min="8" max="8" width="13.42578125" style="40" customWidth="1"/>
    <col min="9" max="9" width="14.85546875" style="40" customWidth="1"/>
    <col min="10" max="10" width="13.140625" style="40" customWidth="1"/>
    <col min="11" max="12" width="13.28515625" style="40" customWidth="1"/>
    <col min="13" max="13" width="16.85546875" style="40" customWidth="1"/>
    <col min="14" max="14" width="12.85546875" style="40" hidden="1" customWidth="1"/>
    <col min="15" max="15" width="21.85546875" style="40" customWidth="1"/>
    <col min="16" max="16384" width="9.140625" style="40"/>
  </cols>
  <sheetData>
    <row r="1" spans="1:15" ht="15.75" x14ac:dyDescent="0.25">
      <c r="A1" s="171" t="s">
        <v>63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5" s="41" customFormat="1" ht="11.25" x14ac:dyDescent="0.2">
      <c r="G2" s="42"/>
    </row>
    <row r="3" spans="1:15" ht="30.7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5" s="43" customFormat="1" ht="15.75" x14ac:dyDescent="0.25">
      <c r="A4" s="173" t="s">
        <v>162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5" s="88" customFormat="1" ht="15.75" x14ac:dyDescent="0.25">
      <c r="A5" s="174" t="s">
        <v>99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</row>
    <row r="6" spans="1:15" s="44" customFormat="1" ht="15.75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</row>
    <row r="7" spans="1:15" s="44" customFormat="1" ht="34.5" customHeight="1" x14ac:dyDescent="0.25">
      <c r="A7" s="87"/>
      <c r="B7" s="170" t="s">
        <v>133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5" s="44" customFormat="1" ht="13.5" customHeight="1" x14ac:dyDescent="0.2">
      <c r="A8" s="89"/>
      <c r="B8" s="89"/>
      <c r="C8" s="89"/>
      <c r="D8" s="89"/>
      <c r="E8" s="89"/>
      <c r="F8" s="89"/>
      <c r="G8" s="89"/>
      <c r="H8" s="90"/>
      <c r="I8" s="90"/>
      <c r="J8" s="90"/>
      <c r="K8" s="90"/>
      <c r="L8" s="90"/>
      <c r="M8" s="91"/>
    </row>
    <row r="9" spans="1:15" ht="20.25" customHeight="1" x14ac:dyDescent="0.2">
      <c r="A9" s="160" t="s">
        <v>1</v>
      </c>
      <c r="B9" s="160" t="s">
        <v>2</v>
      </c>
      <c r="C9" s="160" t="s">
        <v>3</v>
      </c>
      <c r="D9" s="160" t="s">
        <v>100</v>
      </c>
      <c r="E9" s="160" t="s">
        <v>101</v>
      </c>
      <c r="F9" s="168" t="s">
        <v>6</v>
      </c>
      <c r="G9" s="160" t="s">
        <v>7</v>
      </c>
      <c r="H9" s="162" t="s">
        <v>163</v>
      </c>
      <c r="I9" s="163"/>
      <c r="J9" s="163"/>
      <c r="K9" s="163"/>
      <c r="L9" s="164"/>
      <c r="M9" s="165" t="s">
        <v>8</v>
      </c>
      <c r="N9" s="136"/>
      <c r="O9" s="92"/>
    </row>
    <row r="10" spans="1:15" ht="80.25" customHeight="1" x14ac:dyDescent="0.2">
      <c r="A10" s="167"/>
      <c r="B10" s="167"/>
      <c r="C10" s="167"/>
      <c r="D10" s="161"/>
      <c r="E10" s="167"/>
      <c r="F10" s="169"/>
      <c r="G10" s="161"/>
      <c r="H10" s="93" t="s">
        <v>137</v>
      </c>
      <c r="I10" s="93" t="s">
        <v>102</v>
      </c>
      <c r="J10" s="93" t="s">
        <v>103</v>
      </c>
      <c r="K10" s="86" t="s">
        <v>134</v>
      </c>
      <c r="L10" s="93" t="s">
        <v>104</v>
      </c>
      <c r="M10" s="166"/>
      <c r="N10" s="94" t="s">
        <v>105</v>
      </c>
    </row>
    <row r="11" spans="1:15" s="44" customFormat="1" x14ac:dyDescent="0.2">
      <c r="A11" s="95">
        <v>1</v>
      </c>
      <c r="B11" s="96" t="s">
        <v>106</v>
      </c>
      <c r="C11" s="97" t="s">
        <v>50</v>
      </c>
      <c r="D11" s="98">
        <v>319.2</v>
      </c>
      <c r="E11" s="99">
        <v>0.12</v>
      </c>
      <c r="F11" s="100">
        <f>ROUND(((1.5+2.5+7.5+5+10)/100+1),3)*1.018</f>
        <v>1.2877699999999999</v>
      </c>
      <c r="G11" s="101">
        <f>ROUND((D11*E11*F11),2)</f>
        <v>49.33</v>
      </c>
      <c r="H11" s="102">
        <f>ROUND((0.8*G11*$H$18*4.96*1.09),2)*1000</f>
        <v>213360</v>
      </c>
      <c r="I11" s="102">
        <f>ROUND((0.04*G11*1.09*$H$18*4.61),2)*1000</f>
        <v>9920</v>
      </c>
      <c r="J11" s="102">
        <f>ROUND((0*G11*$H$18*14.98*1.09),2)*1000</f>
        <v>0</v>
      </c>
      <c r="K11" s="102">
        <f>ROUND((0.07*G11*9.1*1.09*0.6),3)*1000</f>
        <v>20551</v>
      </c>
      <c r="L11" s="102">
        <f>ROUND((0.09*G11*1.09*$H$18*9.1),2)*1000</f>
        <v>44040</v>
      </c>
      <c r="M11" s="103">
        <f t="shared" ref="M11:M16" si="0">SUM(H11:L11)</f>
        <v>287871</v>
      </c>
      <c r="N11" s="104">
        <f>M11*0.0318</f>
        <v>9154.2978000000003</v>
      </c>
      <c r="O11" s="108"/>
    </row>
    <row r="12" spans="1:15" s="44" customFormat="1" x14ac:dyDescent="0.2">
      <c r="A12" s="95">
        <v>2</v>
      </c>
      <c r="B12" s="109" t="s">
        <v>107</v>
      </c>
      <c r="C12" s="110" t="s">
        <v>108</v>
      </c>
      <c r="D12" s="110">
        <v>211.1</v>
      </c>
      <c r="E12" s="110">
        <v>0.08</v>
      </c>
      <c r="F12" s="100">
        <f>ROUND(((1.5+1.5+7.5+3+10)/100+1),3)</f>
        <v>1.2350000000000001</v>
      </c>
      <c r="G12" s="111">
        <f>ROUND((D12*E12*F12),2)</f>
        <v>20.86</v>
      </c>
      <c r="H12" s="102">
        <f>ROUND((0.825*G12*$H$18*5.88*1.09),2)*1000</f>
        <v>110300</v>
      </c>
      <c r="I12" s="102">
        <f>ROUND((0*G12*1.09*$H$18*4.61),2)*1000</f>
        <v>0</v>
      </c>
      <c r="J12" s="102">
        <f>ROUND((0.005*G12*$H$18*15.11*1.09),2)*1000</f>
        <v>1720</v>
      </c>
      <c r="K12" s="102">
        <f>ROUND((0.07*G12*9.1*1.09*0.6),3)*1000</f>
        <v>8690</v>
      </c>
      <c r="L12" s="102">
        <f>ROUND((0.1*G12*1.09*$H$18*9.1),2)*1000</f>
        <v>20690</v>
      </c>
      <c r="M12" s="103">
        <f t="shared" si="0"/>
        <v>141400</v>
      </c>
      <c r="N12" s="104">
        <f>M12*0.0318</f>
        <v>4496.5200000000004</v>
      </c>
      <c r="O12" s="108"/>
    </row>
    <row r="13" spans="1:15" s="44" customFormat="1" ht="13.5" x14ac:dyDescent="0.2">
      <c r="A13" s="153" t="s">
        <v>66</v>
      </c>
      <c r="B13" s="154"/>
      <c r="C13" s="154"/>
      <c r="D13" s="154"/>
      <c r="E13" s="154"/>
      <c r="F13" s="154"/>
      <c r="G13" s="155"/>
      <c r="H13" s="105">
        <f>ROUND((SUM(H11:H12)),2)</f>
        <v>323660</v>
      </c>
      <c r="I13" s="105">
        <f>ROUND((SUM(I11:I12)),2)</f>
        <v>9920</v>
      </c>
      <c r="J13" s="105">
        <f>ROUND((SUM(J11:J12)),2)</f>
        <v>1720</v>
      </c>
      <c r="K13" s="105">
        <f>ROUND((SUM(K11:K12)),2)</f>
        <v>29241</v>
      </c>
      <c r="L13" s="105">
        <f>ROUND((SUM(L11:L12)),2)</f>
        <v>64730</v>
      </c>
      <c r="M13" s="114">
        <f t="shared" si="0"/>
        <v>429271</v>
      </c>
      <c r="N13" s="107">
        <f>SUM(N11:N11)</f>
        <v>9154.2978000000003</v>
      </c>
      <c r="O13" s="108"/>
    </row>
    <row r="14" spans="1:15" s="44" customFormat="1" ht="15.75" customHeight="1" x14ac:dyDescent="0.2">
      <c r="A14" s="156" t="s">
        <v>165</v>
      </c>
      <c r="B14" s="156"/>
      <c r="C14" s="156"/>
      <c r="D14" s="156"/>
      <c r="E14" s="156"/>
      <c r="F14" s="156"/>
      <c r="G14" s="156"/>
      <c r="H14" s="112">
        <f>H13</f>
        <v>323660</v>
      </c>
      <c r="I14" s="112">
        <f t="shared" ref="I14:L14" si="1">I13</f>
        <v>9920</v>
      </c>
      <c r="J14" s="112">
        <f t="shared" si="1"/>
        <v>1720</v>
      </c>
      <c r="K14" s="112">
        <f t="shared" si="1"/>
        <v>29241</v>
      </c>
      <c r="L14" s="112">
        <f t="shared" si="1"/>
        <v>64730</v>
      </c>
      <c r="M14" s="113">
        <f t="shared" si="0"/>
        <v>429271</v>
      </c>
      <c r="N14" s="106" t="e">
        <f>#REF!</f>
        <v>#REF!</v>
      </c>
    </row>
    <row r="15" spans="1:15" s="44" customFormat="1" ht="15.75" customHeight="1" x14ac:dyDescent="0.2">
      <c r="A15" s="157" t="s">
        <v>54</v>
      </c>
      <c r="B15" s="158"/>
      <c r="C15" s="158"/>
      <c r="D15" s="158"/>
      <c r="E15" s="158"/>
      <c r="F15" s="158"/>
      <c r="G15" s="159"/>
      <c r="H15" s="112">
        <f>H14*0.2</f>
        <v>64732</v>
      </c>
      <c r="I15" s="112">
        <f t="shared" ref="I15:L15" si="2">I14*0.2</f>
        <v>1984</v>
      </c>
      <c r="J15" s="112">
        <f t="shared" si="2"/>
        <v>344</v>
      </c>
      <c r="K15" s="112">
        <f t="shared" ref="K15" si="3">K14*0.2</f>
        <v>5848.2000000000007</v>
      </c>
      <c r="L15" s="112">
        <f t="shared" si="2"/>
        <v>12946</v>
      </c>
      <c r="M15" s="113">
        <f t="shared" si="0"/>
        <v>85854.2</v>
      </c>
      <c r="N15" s="114" t="e">
        <f>N14*0.2</f>
        <v>#REF!</v>
      </c>
    </row>
    <row r="16" spans="1:15" s="44" customFormat="1" ht="15.75" customHeight="1" x14ac:dyDescent="0.2">
      <c r="A16" s="148" t="s">
        <v>164</v>
      </c>
      <c r="B16" s="149"/>
      <c r="C16" s="149"/>
      <c r="D16" s="149"/>
      <c r="E16" s="149"/>
      <c r="F16" s="149"/>
      <c r="G16" s="150"/>
      <c r="H16" s="112">
        <f>H14+H15</f>
        <v>388392</v>
      </c>
      <c r="I16" s="112">
        <f t="shared" ref="I16:L16" si="4">I14+I15</f>
        <v>11904</v>
      </c>
      <c r="J16" s="112">
        <f t="shared" si="4"/>
        <v>2064</v>
      </c>
      <c r="K16" s="112">
        <f t="shared" ref="K16" si="5">K14+K15</f>
        <v>35089.199999999997</v>
      </c>
      <c r="L16" s="112">
        <f t="shared" si="4"/>
        <v>77676</v>
      </c>
      <c r="M16" s="113">
        <f t="shared" si="0"/>
        <v>515125.2</v>
      </c>
      <c r="N16" s="106" t="e">
        <f>N14+N15</f>
        <v>#REF!</v>
      </c>
    </row>
    <row r="17" spans="1:13" s="117" customFormat="1" x14ac:dyDescent="0.2">
      <c r="A17" s="115"/>
      <c r="B17" s="115"/>
      <c r="C17" s="115"/>
      <c r="D17" s="115"/>
      <c r="E17" s="115"/>
      <c r="F17" s="115"/>
      <c r="G17" s="115"/>
      <c r="H17" s="116"/>
      <c r="I17" s="116"/>
      <c r="J17" s="116"/>
      <c r="K17" s="116"/>
      <c r="L17" s="116"/>
      <c r="M17" s="116"/>
    </row>
    <row r="18" spans="1:13" s="117" customFormat="1" hidden="1" x14ac:dyDescent="0.2">
      <c r="A18" s="151" t="s">
        <v>109</v>
      </c>
      <c r="B18" s="151"/>
      <c r="C18" s="151"/>
      <c r="D18" s="151"/>
      <c r="E18" s="151"/>
      <c r="F18" s="151"/>
      <c r="G18" s="151"/>
      <c r="H18" s="118">
        <v>1</v>
      </c>
      <c r="I18" s="116"/>
      <c r="J18" s="116"/>
      <c r="K18" s="116"/>
      <c r="L18" s="116"/>
      <c r="M18" s="116"/>
    </row>
    <row r="19" spans="1:13" s="117" customFormat="1" hidden="1" x14ac:dyDescent="0.2">
      <c r="A19" s="119"/>
      <c r="B19" s="119"/>
      <c r="C19" s="119"/>
      <c r="D19" s="119"/>
      <c r="E19" s="119"/>
      <c r="F19" s="119"/>
      <c r="G19" s="119"/>
      <c r="H19" s="118"/>
      <c r="I19" s="116"/>
      <c r="J19" s="116"/>
      <c r="K19" s="116"/>
      <c r="L19" s="116"/>
      <c r="M19" s="116"/>
    </row>
    <row r="20" spans="1:13" s="44" customFormat="1" x14ac:dyDescent="0.2">
      <c r="A20" s="120"/>
      <c r="B20" s="121" t="s">
        <v>15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</row>
    <row r="21" spans="1:13" s="44" customFormat="1" ht="24.75" customHeight="1" x14ac:dyDescent="0.2">
      <c r="A21" s="122" t="s">
        <v>110</v>
      </c>
      <c r="B21" s="152" t="s">
        <v>16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s="123" customFormat="1" ht="6" customHeight="1" x14ac:dyDescent="0.2">
      <c r="F22" s="123" t="s">
        <v>17</v>
      </c>
    </row>
    <row r="23" spans="1:13" s="44" customFormat="1" x14ac:dyDescent="0.2">
      <c r="A23" s="124" t="s">
        <v>111</v>
      </c>
      <c r="B23" s="120" t="s">
        <v>112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</row>
    <row r="24" spans="1:13" ht="6.75" customHeight="1" x14ac:dyDescent="0.2"/>
    <row r="25" spans="1:13" s="128" customFormat="1" hidden="1" outlineLevel="1" x14ac:dyDescent="0.2">
      <c r="A25" s="125" t="s">
        <v>18</v>
      </c>
      <c r="B25" s="126" t="s">
        <v>113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</row>
    <row r="26" spans="1:13" s="128" customFormat="1" hidden="1" outlineLevel="1" x14ac:dyDescent="0.2">
      <c r="A26" s="129" t="s">
        <v>20</v>
      </c>
      <c r="B26" s="127" t="s">
        <v>55</v>
      </c>
      <c r="C26" s="127"/>
      <c r="D26" s="127" t="s">
        <v>114</v>
      </c>
      <c r="E26" s="127"/>
      <c r="F26" s="127"/>
      <c r="G26" s="127"/>
      <c r="H26" s="127"/>
      <c r="I26" s="127"/>
      <c r="J26" s="127"/>
      <c r="K26" s="127"/>
      <c r="L26" s="127"/>
      <c r="M26" s="127"/>
    </row>
    <row r="27" spans="1:13" s="128" customFormat="1" hidden="1" outlineLevel="1" x14ac:dyDescent="0.2">
      <c r="A27" s="130" t="s">
        <v>22</v>
      </c>
      <c r="B27" s="127" t="s">
        <v>115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</row>
    <row r="28" spans="1:13" s="128" customFormat="1" hidden="1" outlineLevel="1" x14ac:dyDescent="0.2">
      <c r="A28" s="130" t="s">
        <v>22</v>
      </c>
      <c r="B28" s="127" t="s">
        <v>58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</row>
    <row r="29" spans="1:13" s="128" customFormat="1" hidden="1" outlineLevel="1" x14ac:dyDescent="0.2">
      <c r="A29" s="130" t="s">
        <v>22</v>
      </c>
      <c r="B29" s="127" t="s">
        <v>59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</row>
    <row r="30" spans="1:13" s="128" customFormat="1" hidden="1" outlineLevel="1" x14ac:dyDescent="0.2">
      <c r="A30" s="130" t="s">
        <v>22</v>
      </c>
      <c r="B30" s="127" t="s">
        <v>116</v>
      </c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</row>
    <row r="31" spans="1:13" s="128" customFormat="1" hidden="1" outlineLevel="1" x14ac:dyDescent="0.2">
      <c r="A31" s="130" t="s">
        <v>22</v>
      </c>
      <c r="B31" s="127" t="s">
        <v>34</v>
      </c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</row>
    <row r="32" spans="1:13" s="128" customFormat="1" hidden="1" outlineLevel="1" x14ac:dyDescent="0.2">
      <c r="A32" s="130" t="s">
        <v>22</v>
      </c>
      <c r="B32" s="127" t="s">
        <v>117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</row>
    <row r="33" spans="1:13" s="128" customFormat="1" ht="12" hidden="1" customHeight="1" outlineLevel="1" x14ac:dyDescent="0.2">
      <c r="A33" s="130" t="s">
        <v>22</v>
      </c>
      <c r="B33" s="127" t="s">
        <v>27</v>
      </c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</row>
    <row r="34" spans="1:13" s="128" customFormat="1" hidden="1" outlineLevel="1" x14ac:dyDescent="0.2">
      <c r="A34" s="130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</row>
    <row r="35" spans="1:13" s="128" customFormat="1" hidden="1" x14ac:dyDescent="0.2">
      <c r="A35" s="125" t="s">
        <v>118</v>
      </c>
      <c r="B35" s="126" t="s">
        <v>119</v>
      </c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</row>
    <row r="36" spans="1:13" s="128" customFormat="1" hidden="1" x14ac:dyDescent="0.2">
      <c r="A36" s="129" t="s">
        <v>120</v>
      </c>
      <c r="B36" s="127" t="s">
        <v>36</v>
      </c>
      <c r="C36" s="127" t="s">
        <v>121</v>
      </c>
      <c r="D36" s="127"/>
      <c r="E36" s="127"/>
      <c r="F36" s="127"/>
      <c r="G36" s="127"/>
      <c r="H36" s="127"/>
      <c r="I36" s="127"/>
      <c r="J36" s="127"/>
      <c r="K36" s="127"/>
      <c r="L36" s="127"/>
      <c r="M36" s="127"/>
    </row>
    <row r="37" spans="1:13" s="128" customFormat="1" hidden="1" x14ac:dyDescent="0.2">
      <c r="A37" s="130" t="s">
        <v>22</v>
      </c>
      <c r="B37" s="127" t="s">
        <v>23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</row>
    <row r="38" spans="1:13" s="128" customFormat="1" hidden="1" x14ac:dyDescent="0.2">
      <c r="A38" s="130" t="s">
        <v>22</v>
      </c>
      <c r="B38" s="127" t="s">
        <v>37</v>
      </c>
    </row>
    <row r="39" spans="1:13" s="128" customFormat="1" hidden="1" x14ac:dyDescent="0.2">
      <c r="A39" s="130" t="s">
        <v>22</v>
      </c>
      <c r="B39" s="127" t="s">
        <v>38</v>
      </c>
    </row>
    <row r="40" spans="1:13" s="128" customFormat="1" hidden="1" x14ac:dyDescent="0.2">
      <c r="A40" s="130" t="s">
        <v>22</v>
      </c>
      <c r="B40" s="127" t="s">
        <v>34</v>
      </c>
    </row>
    <row r="41" spans="1:13" s="128" customFormat="1" hidden="1" x14ac:dyDescent="0.2">
      <c r="A41" s="130" t="s">
        <v>22</v>
      </c>
      <c r="B41" s="127" t="s">
        <v>39</v>
      </c>
    </row>
    <row r="42" spans="1:13" s="128" customFormat="1" hidden="1" x14ac:dyDescent="0.2">
      <c r="A42" s="130" t="s">
        <v>22</v>
      </c>
      <c r="B42" s="127" t="s">
        <v>27</v>
      </c>
    </row>
    <row r="43" spans="1:13" s="128" customFormat="1" hidden="1" outlineLevel="1" x14ac:dyDescent="0.2">
      <c r="A43" s="129" t="s">
        <v>122</v>
      </c>
      <c r="B43" s="127" t="s">
        <v>123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</row>
    <row r="44" spans="1:13" s="128" customFormat="1" hidden="1" outlineLevel="1" x14ac:dyDescent="0.2">
      <c r="A44" s="130" t="s">
        <v>22</v>
      </c>
      <c r="B44" s="127" t="s">
        <v>124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</row>
    <row r="45" spans="1:13" s="128" customFormat="1" outlineLevel="1" x14ac:dyDescent="0.2">
      <c r="A45" s="125" t="s">
        <v>125</v>
      </c>
      <c r="B45" s="126" t="s">
        <v>126</v>
      </c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</row>
    <row r="46" spans="1:13" s="117" customFormat="1" x14ac:dyDescent="0.2">
      <c r="A46" s="131"/>
      <c r="B46" s="132" t="s">
        <v>36</v>
      </c>
      <c r="C46" s="132"/>
      <c r="D46" s="132" t="s">
        <v>135</v>
      </c>
      <c r="E46" s="132"/>
      <c r="F46" s="132"/>
      <c r="G46" s="132"/>
      <c r="I46" s="132"/>
      <c r="J46" s="132"/>
      <c r="K46" s="132"/>
      <c r="L46" s="132"/>
      <c r="M46" s="132"/>
    </row>
    <row r="47" spans="1:13" s="117" customFormat="1" x14ac:dyDescent="0.2">
      <c r="A47" s="133" t="s">
        <v>22</v>
      </c>
      <c r="B47" s="132" t="s">
        <v>23</v>
      </c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</row>
    <row r="48" spans="1:13" s="117" customFormat="1" x14ac:dyDescent="0.2">
      <c r="A48" s="133" t="s">
        <v>22</v>
      </c>
      <c r="B48" s="132" t="s">
        <v>37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</row>
    <row r="49" spans="1:13" s="117" customFormat="1" x14ac:dyDescent="0.2">
      <c r="A49" s="133" t="s">
        <v>22</v>
      </c>
      <c r="B49" s="132" t="s">
        <v>38</v>
      </c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</row>
    <row r="50" spans="1:13" s="117" customFormat="1" hidden="1" x14ac:dyDescent="0.2">
      <c r="A50" s="133" t="s">
        <v>22</v>
      </c>
      <c r="B50" s="132" t="s">
        <v>127</v>
      </c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</row>
    <row r="51" spans="1:13" s="117" customFormat="1" x14ac:dyDescent="0.2">
      <c r="A51" s="133" t="s">
        <v>22</v>
      </c>
      <c r="B51" s="132" t="s">
        <v>128</v>
      </c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</row>
    <row r="52" spans="1:13" s="117" customFormat="1" x14ac:dyDescent="0.2">
      <c r="A52" s="133" t="s">
        <v>22</v>
      </c>
      <c r="B52" s="132" t="s">
        <v>27</v>
      </c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</row>
    <row r="53" spans="1:13" s="117" customFormat="1" x14ac:dyDescent="0.2">
      <c r="A53" s="133" t="s">
        <v>22</v>
      </c>
      <c r="B53" s="132" t="s">
        <v>129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</row>
    <row r="54" spans="1:13" s="128" customFormat="1" outlineLevel="1" x14ac:dyDescent="0.2">
      <c r="A54" s="125" t="s">
        <v>122</v>
      </c>
      <c r="B54" s="126" t="s">
        <v>130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</row>
    <row r="55" spans="1:13" s="117" customFormat="1" x14ac:dyDescent="0.2">
      <c r="A55" s="131"/>
      <c r="B55" s="132" t="s">
        <v>21</v>
      </c>
      <c r="C55" s="132"/>
      <c r="D55" s="132" t="s">
        <v>136</v>
      </c>
      <c r="E55" s="132"/>
      <c r="F55" s="132"/>
      <c r="G55" s="132"/>
      <c r="H55" s="132"/>
      <c r="I55" s="132"/>
      <c r="J55" s="132"/>
      <c r="K55" s="132"/>
      <c r="L55" s="132"/>
      <c r="M55" s="132"/>
    </row>
    <row r="56" spans="1:13" s="117" customFormat="1" x14ac:dyDescent="0.2">
      <c r="A56" s="133" t="s">
        <v>22</v>
      </c>
      <c r="B56" s="132" t="s">
        <v>23</v>
      </c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</row>
    <row r="57" spans="1:13" s="117" customFormat="1" x14ac:dyDescent="0.2">
      <c r="A57" s="133" t="s">
        <v>22</v>
      </c>
      <c r="B57" s="132" t="s">
        <v>131</v>
      </c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</row>
    <row r="58" spans="1:13" s="117" customFormat="1" x14ac:dyDescent="0.2">
      <c r="A58" s="133" t="s">
        <v>22</v>
      </c>
      <c r="B58" s="132" t="s">
        <v>38</v>
      </c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</row>
    <row r="59" spans="1:13" s="117" customFormat="1" hidden="1" x14ac:dyDescent="0.2">
      <c r="A59" s="133" t="s">
        <v>22</v>
      </c>
      <c r="B59" s="132" t="s">
        <v>127</v>
      </c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0" spans="1:13" s="117" customFormat="1" x14ac:dyDescent="0.2">
      <c r="A60" s="133" t="s">
        <v>22</v>
      </c>
      <c r="B60" s="132" t="s">
        <v>132</v>
      </c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</row>
    <row r="61" spans="1:13" s="117" customFormat="1" x14ac:dyDescent="0.2">
      <c r="A61" s="133" t="s">
        <v>22</v>
      </c>
      <c r="B61" s="132" t="s">
        <v>27</v>
      </c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</row>
    <row r="62" spans="1:13" collapsed="1" x14ac:dyDescent="0.2"/>
    <row r="63" spans="1:13" s="135" customFormat="1" ht="15.75" x14ac:dyDescent="0.25">
      <c r="A63" s="53"/>
      <c r="B63" s="53"/>
      <c r="C63" s="53"/>
      <c r="D63" s="53"/>
      <c r="E63" s="54"/>
      <c r="F63" s="54"/>
      <c r="G63" s="134"/>
      <c r="H63" s="54"/>
      <c r="I63" s="134"/>
      <c r="J63" s="134"/>
      <c r="K63" s="134"/>
      <c r="L63" s="134"/>
      <c r="M63" s="53"/>
    </row>
    <row r="64" spans="1:13" s="135" customFormat="1" ht="15.75" x14ac:dyDescent="0.25">
      <c r="A64" s="53"/>
      <c r="B64" s="53"/>
      <c r="C64" s="53"/>
      <c r="D64" s="53"/>
      <c r="E64" s="53"/>
      <c r="F64" s="53"/>
      <c r="H64" s="53"/>
      <c r="M64" s="53"/>
    </row>
    <row r="65" spans="1:13" s="135" customFormat="1" ht="15.75" x14ac:dyDescent="0.25">
      <c r="A65" s="57"/>
      <c r="B65" s="53"/>
      <c r="C65" s="54"/>
      <c r="D65" s="54"/>
      <c r="E65" s="54"/>
      <c r="F65" s="54"/>
      <c r="G65" s="134"/>
      <c r="H65" s="54"/>
      <c r="I65" s="134"/>
      <c r="J65" s="134"/>
      <c r="K65" s="134"/>
      <c r="L65" s="134"/>
      <c r="M65" s="53"/>
    </row>
    <row r="66" spans="1:13" s="135" customFormat="1" ht="15.75" x14ac:dyDescent="0.25">
      <c r="A66" s="57"/>
      <c r="B66" s="53"/>
      <c r="C66" s="53"/>
      <c r="D66" s="53"/>
      <c r="E66" s="53"/>
      <c r="F66" s="53"/>
      <c r="H66" s="53"/>
      <c r="M66" s="53"/>
    </row>
    <row r="67" spans="1:13" s="135" customFormat="1" ht="15.75" x14ac:dyDescent="0.25">
      <c r="A67" s="57"/>
      <c r="B67" s="53"/>
      <c r="C67" s="54"/>
      <c r="D67" s="54"/>
      <c r="E67" s="54"/>
      <c r="F67" s="54"/>
      <c r="G67" s="134"/>
      <c r="H67" s="54"/>
      <c r="I67" s="134"/>
      <c r="J67" s="134"/>
      <c r="K67" s="134"/>
      <c r="L67" s="134"/>
      <c r="M67" s="53"/>
    </row>
    <row r="68" spans="1:13" s="135" customFormat="1" ht="15.75" x14ac:dyDescent="0.25">
      <c r="A68" s="57"/>
      <c r="B68" s="53"/>
      <c r="C68" s="53"/>
      <c r="D68" s="53"/>
      <c r="E68" s="53"/>
      <c r="F68" s="53"/>
      <c r="H68" s="53"/>
      <c r="M68" s="53"/>
    </row>
    <row r="69" spans="1:13" ht="15.75" x14ac:dyDescent="0.25">
      <c r="B69" s="53"/>
      <c r="C69" s="54"/>
      <c r="D69" s="54"/>
      <c r="E69" s="54"/>
      <c r="F69" s="54"/>
      <c r="G69" s="134"/>
      <c r="H69" s="54"/>
      <c r="I69" s="134"/>
      <c r="J69" s="134"/>
      <c r="K69" s="134"/>
      <c r="L69" s="134"/>
      <c r="M69" s="53"/>
    </row>
  </sheetData>
  <mergeCells count="21">
    <mergeCell ref="B7:M7"/>
    <mergeCell ref="A1:M1"/>
    <mergeCell ref="A3:M3"/>
    <mergeCell ref="A4:M4"/>
    <mergeCell ref="A5:M5"/>
    <mergeCell ref="A6:L6"/>
    <mergeCell ref="G9:G10"/>
    <mergeCell ref="H9:L9"/>
    <mergeCell ref="M9:M10"/>
    <mergeCell ref="A9:A10"/>
    <mergeCell ref="B9:B10"/>
    <mergeCell ref="C9:C10"/>
    <mergeCell ref="D9:D10"/>
    <mergeCell ref="E9:E10"/>
    <mergeCell ref="F9:F10"/>
    <mergeCell ref="A16:G16"/>
    <mergeCell ref="A18:G18"/>
    <mergeCell ref="B21:M2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68" firstPageNumber="2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view="pageBreakPreview" topLeftCell="A20" zoomScale="115" zoomScaleNormal="85" zoomScaleSheetLayoutView="115" workbookViewId="0">
      <selection activeCell="A72" sqref="A72:XFD78"/>
    </sheetView>
  </sheetViews>
  <sheetFormatPr defaultRowHeight="12.75" outlineLevelRow="1" x14ac:dyDescent="0.2"/>
  <cols>
    <col min="1" max="1" width="3.85546875" style="1" customWidth="1"/>
    <col min="2" max="2" width="45.85546875" style="1" customWidth="1"/>
    <col min="3" max="3" width="18.140625" style="1" customWidth="1"/>
    <col min="4" max="4" width="11" style="1" customWidth="1"/>
    <col min="5" max="7" width="14.42578125" style="1" customWidth="1"/>
    <col min="8" max="12" width="15.7109375" style="1" customWidth="1"/>
    <col min="13" max="13" width="16.7109375" style="1" customWidth="1"/>
    <col min="14" max="14" width="13.7109375" style="1" customWidth="1"/>
    <col min="15" max="16384" width="9.140625" style="1"/>
  </cols>
  <sheetData>
    <row r="1" spans="1:14" s="40" customFormat="1" ht="27" customHeight="1" x14ac:dyDescent="0.3">
      <c r="A1" s="191" t="s">
        <v>63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 s="41" customFormat="1" ht="11.25" x14ac:dyDescent="0.2">
      <c r="G2" s="42"/>
    </row>
    <row r="3" spans="1:14" s="40" customFormat="1" ht="30.7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4" s="43" customFormat="1" ht="15.75" x14ac:dyDescent="0.25">
      <c r="A4" s="173" t="s">
        <v>162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4" ht="15.75" x14ac:dyDescent="0.25">
      <c r="A5" s="192" t="s">
        <v>62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4" s="44" customFormat="1" ht="15.75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4" s="44" customFormat="1" ht="20.25" customHeight="1" x14ac:dyDescent="0.25">
      <c r="A7" s="87"/>
      <c r="B7" s="170" t="s">
        <v>138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4" ht="17.25" customHeight="1" x14ac:dyDescent="0.25">
      <c r="M8" s="17"/>
    </row>
    <row r="10" spans="1:14" x14ac:dyDescent="0.2">
      <c r="A10" s="179" t="s">
        <v>1</v>
      </c>
      <c r="B10" s="179" t="s">
        <v>2</v>
      </c>
      <c r="C10" s="179" t="s">
        <v>3</v>
      </c>
      <c r="D10" s="179" t="s">
        <v>4</v>
      </c>
      <c r="E10" s="179" t="s">
        <v>5</v>
      </c>
      <c r="F10" s="187" t="s">
        <v>6</v>
      </c>
      <c r="G10" s="179" t="s">
        <v>7</v>
      </c>
      <c r="H10" s="179" t="s">
        <v>163</v>
      </c>
      <c r="I10" s="179"/>
      <c r="J10" s="179"/>
      <c r="K10" s="179"/>
      <c r="L10" s="179"/>
      <c r="M10" s="181" t="s">
        <v>8</v>
      </c>
    </row>
    <row r="11" spans="1:14" ht="80.25" customHeight="1" x14ac:dyDescent="0.2">
      <c r="A11" s="179"/>
      <c r="B11" s="179"/>
      <c r="C11" s="179"/>
      <c r="D11" s="180"/>
      <c r="E11" s="179"/>
      <c r="F11" s="187"/>
      <c r="G11" s="180"/>
      <c r="H11" s="86" t="s">
        <v>9</v>
      </c>
      <c r="I11" s="86" t="s">
        <v>10</v>
      </c>
      <c r="J11" s="86" t="s">
        <v>11</v>
      </c>
      <c r="K11" s="86" t="s">
        <v>45</v>
      </c>
      <c r="L11" s="86" t="s">
        <v>12</v>
      </c>
      <c r="M11" s="182"/>
    </row>
    <row r="12" spans="1:14" ht="21" customHeight="1" x14ac:dyDescent="0.25">
      <c r="A12" s="183" t="s">
        <v>140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5"/>
    </row>
    <row r="13" spans="1:14" ht="15" x14ac:dyDescent="0.25">
      <c r="A13" s="29">
        <v>1</v>
      </c>
      <c r="B13" s="46" t="s">
        <v>147</v>
      </c>
      <c r="C13" s="47" t="s">
        <v>50</v>
      </c>
      <c r="D13" s="47">
        <v>754.6</v>
      </c>
      <c r="E13" s="47">
        <v>0.01</v>
      </c>
      <c r="F13" s="62">
        <f>ROUND((1+(1.5+3.3+9+8+10)/100),3)*1.018*1.12</f>
        <v>1.5027308800000003</v>
      </c>
      <c r="G13" s="49">
        <f>ROUND((D13*E13*F13),2)</f>
        <v>11.34</v>
      </c>
      <c r="H13" s="49">
        <f>ROUND((0.8*G13*4.96*1.09),3)*1000</f>
        <v>49047</v>
      </c>
      <c r="I13" s="49">
        <f>ROUND((0*G13*4.61*1.09),3)*1000</f>
        <v>0</v>
      </c>
      <c r="J13" s="50">
        <f>ROUND((0*G13*14.98*1.09),3)*1000</f>
        <v>0</v>
      </c>
      <c r="K13" s="50">
        <f>ROUND((0.075*G13*9.1*1.09*0.6),3)*1000</f>
        <v>5062</v>
      </c>
      <c r="L13" s="50">
        <f>ROUND((0.125*G13*9.1*1.09),3)*1000</f>
        <v>14060</v>
      </c>
      <c r="M13" s="49">
        <f>SUM(H13:L13)</f>
        <v>68169</v>
      </c>
    </row>
    <row r="14" spans="1:14" ht="16.5" customHeight="1" x14ac:dyDescent="0.2">
      <c r="A14" s="186" t="s">
        <v>65</v>
      </c>
      <c r="B14" s="186"/>
      <c r="C14" s="186"/>
      <c r="D14" s="186"/>
      <c r="E14" s="186"/>
      <c r="F14" s="186"/>
      <c r="G14" s="186"/>
      <c r="H14" s="24">
        <f>SUM(H13:H13)</f>
        <v>49047</v>
      </c>
      <c r="I14" s="24">
        <f>SUM(I13:I13)</f>
        <v>0</v>
      </c>
      <c r="J14" s="24">
        <f>SUM(J13:J13)</f>
        <v>0</v>
      </c>
      <c r="K14" s="24">
        <f>SUM(K13:K13)</f>
        <v>5062</v>
      </c>
      <c r="L14" s="24">
        <f>L13</f>
        <v>14060</v>
      </c>
      <c r="M14" s="24">
        <f>SUM(H14:L14)</f>
        <v>68169</v>
      </c>
      <c r="N14" s="3"/>
    </row>
    <row r="15" spans="1:14" ht="18.75" customHeight="1" x14ac:dyDescent="0.2">
      <c r="A15" s="188" t="s">
        <v>141</v>
      </c>
      <c r="B15" s="189"/>
      <c r="C15" s="189"/>
      <c r="D15" s="189"/>
      <c r="E15" s="189"/>
      <c r="F15" s="189"/>
      <c r="G15" s="189"/>
      <c r="H15" s="190"/>
      <c r="I15" s="24"/>
      <c r="J15" s="24"/>
      <c r="K15" s="24"/>
      <c r="L15" s="24"/>
      <c r="M15" s="24"/>
    </row>
    <row r="16" spans="1:14" ht="30" x14ac:dyDescent="0.25">
      <c r="A16" s="29">
        <v>2</v>
      </c>
      <c r="B16" s="51" t="s">
        <v>156</v>
      </c>
      <c r="C16" s="26" t="s">
        <v>148</v>
      </c>
      <c r="D16" s="52">
        <v>438.3</v>
      </c>
      <c r="E16" s="26">
        <v>1</v>
      </c>
      <c r="F16" s="62">
        <f>ROUND((1+(1.5+3.3+9+8+10)/100),3)</f>
        <v>1.3180000000000001</v>
      </c>
      <c r="G16" s="25">
        <f>ROUND((D16*E16*F16),2)</f>
        <v>577.67999999999995</v>
      </c>
      <c r="H16" s="25">
        <f>ROUND((0.455*G16*9.14 )*1.09,2)*1000</f>
        <v>2618610</v>
      </c>
      <c r="I16" s="25">
        <f>ROUND((0.3*G16*4.61)*1.09,2)*1000</f>
        <v>870840</v>
      </c>
      <c r="J16" s="25">
        <f>ROUND((0.025*G16*15.11)*1.09,2)*1000</f>
        <v>237860</v>
      </c>
      <c r="K16" s="25">
        <f>ROUND((0.16*G16*9.1)*1.09*0.6,2)*1000</f>
        <v>550080</v>
      </c>
      <c r="L16" s="25">
        <f>ROUND((0.06*G16*9.1)*1.09,2)*1000</f>
        <v>343800</v>
      </c>
      <c r="M16" s="25">
        <f>SUM(H16:L16)</f>
        <v>4621190</v>
      </c>
    </row>
    <row r="17" spans="1:14" ht="15" x14ac:dyDescent="0.2">
      <c r="A17" s="186" t="s">
        <v>89</v>
      </c>
      <c r="B17" s="186"/>
      <c r="C17" s="186"/>
      <c r="D17" s="186"/>
      <c r="E17" s="186"/>
      <c r="F17" s="186"/>
      <c r="G17" s="186"/>
      <c r="H17" s="24">
        <f t="shared" ref="H17:M17" si="0">H16</f>
        <v>2618610</v>
      </c>
      <c r="I17" s="24">
        <f t="shared" si="0"/>
        <v>870840</v>
      </c>
      <c r="J17" s="24">
        <f t="shared" si="0"/>
        <v>237860</v>
      </c>
      <c r="K17" s="24">
        <f t="shared" si="0"/>
        <v>550080</v>
      </c>
      <c r="L17" s="24">
        <f t="shared" si="0"/>
        <v>343800</v>
      </c>
      <c r="M17" s="24">
        <f t="shared" si="0"/>
        <v>4621190</v>
      </c>
    </row>
    <row r="18" spans="1:14" ht="15" customHeight="1" x14ac:dyDescent="0.2">
      <c r="A18" s="188" t="s">
        <v>90</v>
      </c>
      <c r="B18" s="189"/>
      <c r="C18" s="189"/>
      <c r="D18" s="189"/>
      <c r="E18" s="189"/>
      <c r="F18" s="189"/>
      <c r="G18" s="190"/>
      <c r="H18" s="27">
        <f>H17+H14</f>
        <v>2667657</v>
      </c>
      <c r="I18" s="27">
        <f>I17+I14</f>
        <v>870840</v>
      </c>
      <c r="J18" s="27">
        <f>J17+J14</f>
        <v>237860</v>
      </c>
      <c r="K18" s="27">
        <f>K17+K14</f>
        <v>555142</v>
      </c>
      <c r="L18" s="27">
        <f>L17+L14</f>
        <v>357860</v>
      </c>
      <c r="M18" s="27">
        <f>SUM(H18:L18)</f>
        <v>4689359</v>
      </c>
    </row>
    <row r="19" spans="1:14" ht="13.5" hidden="1" customHeight="1" x14ac:dyDescent="0.2">
      <c r="A19" s="176" t="s">
        <v>13</v>
      </c>
      <c r="B19" s="177"/>
      <c r="C19" s="177"/>
      <c r="D19" s="177"/>
      <c r="E19" s="177"/>
      <c r="F19" s="177"/>
      <c r="G19" s="178"/>
      <c r="H19" s="24"/>
      <c r="I19" s="24"/>
      <c r="J19" s="24"/>
      <c r="K19" s="24"/>
      <c r="L19" s="24"/>
      <c r="M19" s="24"/>
    </row>
    <row r="20" spans="1:14" ht="19.5" customHeight="1" x14ac:dyDescent="0.2">
      <c r="A20" s="176" t="s">
        <v>54</v>
      </c>
      <c r="B20" s="177"/>
      <c r="C20" s="177"/>
      <c r="D20" s="177"/>
      <c r="E20" s="177"/>
      <c r="F20" s="177"/>
      <c r="G20" s="178"/>
      <c r="H20" s="25">
        <f>H18*0.2</f>
        <v>533531.4</v>
      </c>
      <c r="I20" s="25">
        <f>I18*0.2</f>
        <v>174168</v>
      </c>
      <c r="J20" s="25">
        <f>J18*0.2</f>
        <v>47572</v>
      </c>
      <c r="K20" s="25">
        <f>K18*0.2</f>
        <v>111028.40000000001</v>
      </c>
      <c r="L20" s="25">
        <f>L18*0.2</f>
        <v>71572</v>
      </c>
      <c r="M20" s="25">
        <f>SUM(H20:L20)</f>
        <v>937871.8</v>
      </c>
    </row>
    <row r="21" spans="1:14" ht="13.5" customHeight="1" x14ac:dyDescent="0.2">
      <c r="A21" s="176" t="s">
        <v>14</v>
      </c>
      <c r="B21" s="177"/>
      <c r="C21" s="177"/>
      <c r="D21" s="177"/>
      <c r="E21" s="177"/>
      <c r="F21" s="177"/>
      <c r="G21" s="178"/>
      <c r="H21" s="24">
        <f t="shared" ref="H21:M21" si="1">SUM(H18:H20)</f>
        <v>3201188.4</v>
      </c>
      <c r="I21" s="24">
        <f t="shared" si="1"/>
        <v>1045008</v>
      </c>
      <c r="J21" s="24">
        <f t="shared" si="1"/>
        <v>285432</v>
      </c>
      <c r="K21" s="24">
        <f t="shared" si="1"/>
        <v>666170.4</v>
      </c>
      <c r="L21" s="24">
        <f t="shared" si="1"/>
        <v>429432</v>
      </c>
      <c r="M21" s="24">
        <f t="shared" si="1"/>
        <v>5627230.7999999998</v>
      </c>
      <c r="N21" s="3"/>
    </row>
    <row r="22" spans="1:14" ht="13.5" customHeight="1" x14ac:dyDescent="0.2">
      <c r="A22" s="4"/>
      <c r="B22" s="4"/>
      <c r="C22" s="4"/>
      <c r="D22" s="4"/>
      <c r="E22" s="4"/>
      <c r="F22" s="4"/>
      <c r="G22" s="4"/>
      <c r="H22" s="5"/>
      <c r="I22" s="5"/>
      <c r="J22" s="5"/>
      <c r="K22" s="5"/>
      <c r="L22" s="5"/>
      <c r="M22" s="5"/>
    </row>
    <row r="23" spans="1:14" x14ac:dyDescent="0.2">
      <c r="A23" s="6"/>
      <c r="B23" s="6" t="s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4" ht="27" customHeight="1" x14ac:dyDescent="0.2">
      <c r="A24" s="6"/>
      <c r="B24" s="152" t="s">
        <v>16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4" s="7" customFormat="1" ht="14.25" hidden="1" customHeight="1" x14ac:dyDescent="0.2">
      <c r="F25" s="7" t="s">
        <v>17</v>
      </c>
    </row>
    <row r="26" spans="1:14" s="7" customFormat="1" ht="10.5" hidden="1" customHeight="1" x14ac:dyDescent="0.2">
      <c r="A26" s="8"/>
    </row>
    <row r="27" spans="1:14" ht="14.25" hidden="1" customHeight="1" outlineLevel="1" x14ac:dyDescent="0.2">
      <c r="A27" s="9" t="s">
        <v>18</v>
      </c>
      <c r="B27" s="10" t="s">
        <v>19</v>
      </c>
      <c r="C27" s="6"/>
      <c r="D27" s="6"/>
      <c r="E27" s="6"/>
      <c r="F27" s="6"/>
      <c r="G27" s="6"/>
      <c r="H27" s="6"/>
      <c r="I27" s="6"/>
      <c r="J27" s="15"/>
      <c r="L27" s="6"/>
      <c r="M27" s="6"/>
    </row>
    <row r="28" spans="1:14" ht="14.25" hidden="1" customHeight="1" outlineLevel="1" x14ac:dyDescent="0.2">
      <c r="A28" s="11" t="s">
        <v>20</v>
      </c>
      <c r="B28" s="6" t="s">
        <v>21</v>
      </c>
      <c r="C28" s="6" t="s">
        <v>51</v>
      </c>
      <c r="E28" s="6"/>
      <c r="F28" s="6"/>
      <c r="G28" s="6"/>
      <c r="I28" s="6"/>
      <c r="J28" s="6"/>
      <c r="L28" s="6"/>
      <c r="M28" s="6"/>
    </row>
    <row r="29" spans="1:14" ht="14.25" hidden="1" customHeight="1" outlineLevel="1" x14ac:dyDescent="0.2">
      <c r="A29" s="12" t="s">
        <v>22</v>
      </c>
      <c r="B29" s="6" t="s">
        <v>23</v>
      </c>
      <c r="C29" s="6"/>
      <c r="D29" s="6"/>
      <c r="E29" s="6"/>
      <c r="F29" s="6"/>
      <c r="G29" s="6"/>
      <c r="H29" s="6"/>
      <c r="I29" s="6"/>
      <c r="J29" s="6"/>
      <c r="L29" s="6"/>
      <c r="M29" s="6"/>
    </row>
    <row r="30" spans="1:14" ht="14.25" hidden="1" customHeight="1" outlineLevel="1" x14ac:dyDescent="0.2">
      <c r="A30" s="12" t="s">
        <v>22</v>
      </c>
      <c r="B30" s="6" t="s">
        <v>24</v>
      </c>
      <c r="C30" s="6"/>
      <c r="D30" s="6"/>
      <c r="E30" s="6"/>
      <c r="F30" s="6"/>
      <c r="G30" s="6"/>
      <c r="H30" s="6"/>
      <c r="I30" s="6"/>
      <c r="J30" s="6"/>
      <c r="L30" s="6"/>
      <c r="M30" s="6"/>
    </row>
    <row r="31" spans="1:14" ht="14.25" hidden="1" customHeight="1" outlineLevel="1" x14ac:dyDescent="0.2">
      <c r="A31" s="12" t="s">
        <v>22</v>
      </c>
      <c r="B31" s="6" t="s">
        <v>25</v>
      </c>
      <c r="C31" s="6"/>
      <c r="D31" s="6"/>
      <c r="E31" s="6"/>
      <c r="F31" s="6"/>
      <c r="G31" s="6"/>
      <c r="H31" s="6"/>
      <c r="I31" s="6"/>
      <c r="J31" s="6"/>
      <c r="L31" s="6"/>
      <c r="M31" s="6"/>
    </row>
    <row r="32" spans="1:14" ht="14.25" hidden="1" customHeight="1" outlineLevel="1" x14ac:dyDescent="0.2">
      <c r="A32" s="12" t="s">
        <v>22</v>
      </c>
      <c r="B32" s="6" t="s">
        <v>34</v>
      </c>
      <c r="C32" s="6"/>
      <c r="D32" s="6"/>
      <c r="E32" s="6"/>
      <c r="F32" s="6"/>
      <c r="G32" s="6"/>
      <c r="H32" s="6"/>
      <c r="I32" s="6"/>
      <c r="J32" s="6"/>
      <c r="L32" s="6"/>
      <c r="M32" s="6"/>
    </row>
    <row r="33" spans="1:13" ht="14.25" hidden="1" customHeight="1" outlineLevel="1" x14ac:dyDescent="0.2">
      <c r="A33" s="12" t="s">
        <v>22</v>
      </c>
      <c r="B33" s="6" t="s">
        <v>26</v>
      </c>
      <c r="C33" s="6"/>
      <c r="D33" s="6"/>
      <c r="E33" s="6"/>
      <c r="F33" s="6"/>
      <c r="G33" s="6"/>
      <c r="H33" s="6"/>
      <c r="I33" s="6"/>
      <c r="J33" s="6"/>
      <c r="L33" s="6"/>
      <c r="M33" s="6"/>
    </row>
    <row r="34" spans="1:13" ht="14.25" hidden="1" customHeight="1" outlineLevel="1" x14ac:dyDescent="0.2">
      <c r="A34" s="12" t="s">
        <v>22</v>
      </c>
      <c r="B34" s="6" t="s">
        <v>27</v>
      </c>
      <c r="C34" s="6"/>
      <c r="D34" s="6"/>
      <c r="E34" s="6"/>
      <c r="F34" s="6"/>
      <c r="G34" s="6"/>
      <c r="H34" s="6"/>
      <c r="I34" s="6"/>
      <c r="J34" s="6"/>
      <c r="L34" s="6"/>
      <c r="M34" s="6"/>
    </row>
    <row r="35" spans="1:13" ht="14.25" hidden="1" customHeight="1" outlineLevel="1" x14ac:dyDescent="0.2">
      <c r="A35" s="11" t="s">
        <v>28</v>
      </c>
      <c r="B35" s="6" t="s">
        <v>29</v>
      </c>
      <c r="C35" s="6"/>
      <c r="D35" s="6"/>
      <c r="E35" s="6"/>
      <c r="F35" s="6"/>
      <c r="G35" s="6"/>
      <c r="H35" s="6"/>
      <c r="I35" s="6"/>
      <c r="J35" s="6"/>
      <c r="L35" s="6"/>
      <c r="M35" s="6"/>
    </row>
    <row r="36" spans="1:13" ht="14.25" hidden="1" customHeight="1" outlineLevel="1" x14ac:dyDescent="0.2">
      <c r="A36" s="11" t="s">
        <v>22</v>
      </c>
      <c r="B36" s="6" t="s">
        <v>30</v>
      </c>
      <c r="C36" s="6"/>
      <c r="D36" s="6"/>
      <c r="E36" s="6"/>
      <c r="F36" s="6"/>
      <c r="G36" s="6"/>
      <c r="H36" s="6"/>
      <c r="I36" s="6"/>
      <c r="J36" s="6"/>
      <c r="L36" s="6"/>
      <c r="M36" s="6"/>
    </row>
    <row r="37" spans="1:13" ht="14.25" hidden="1" customHeight="1" outlineLevel="1" x14ac:dyDescent="0.2">
      <c r="A37" s="11" t="s">
        <v>22</v>
      </c>
      <c r="B37" s="6" t="s">
        <v>31</v>
      </c>
      <c r="C37" s="6"/>
      <c r="D37" s="6"/>
      <c r="E37" s="6"/>
      <c r="F37" s="6"/>
      <c r="G37" s="6"/>
      <c r="H37" s="6"/>
      <c r="I37" s="6"/>
      <c r="J37" s="6"/>
      <c r="L37" s="6"/>
      <c r="M37" s="6"/>
    </row>
    <row r="38" spans="1:13" ht="14.25" hidden="1" customHeight="1" outlineLevel="1" x14ac:dyDescent="0.2">
      <c r="A38" s="11" t="s">
        <v>32</v>
      </c>
      <c r="B38" s="6" t="s">
        <v>33</v>
      </c>
      <c r="C38" s="6"/>
      <c r="D38" s="6"/>
      <c r="E38" s="6"/>
      <c r="F38" s="6"/>
      <c r="G38" s="6"/>
      <c r="H38" s="6"/>
      <c r="I38" s="6"/>
      <c r="J38" s="6"/>
      <c r="L38" s="6"/>
      <c r="M38" s="6"/>
    </row>
    <row r="39" spans="1:13" ht="14.25" hidden="1" customHeight="1" outlineLevel="1" x14ac:dyDescent="0.2">
      <c r="A39" s="11" t="s">
        <v>28</v>
      </c>
      <c r="B39" s="6" t="s">
        <v>29</v>
      </c>
      <c r="C39" s="6"/>
      <c r="D39" s="6"/>
      <c r="E39" s="6"/>
      <c r="F39" s="6"/>
      <c r="G39" s="6"/>
      <c r="H39" s="6"/>
      <c r="I39" s="6"/>
      <c r="J39" s="6"/>
      <c r="L39" s="6"/>
      <c r="M39" s="6"/>
    </row>
    <row r="40" spans="1:13" s="7" customFormat="1" ht="14.25" hidden="1" customHeight="1" x14ac:dyDescent="0.2">
      <c r="A40" s="11" t="s">
        <v>22</v>
      </c>
      <c r="B40" s="6" t="s">
        <v>30</v>
      </c>
      <c r="C40" s="6"/>
      <c r="D40" s="6"/>
      <c r="E40" s="6"/>
      <c r="F40" s="6"/>
      <c r="G40" s="6"/>
    </row>
    <row r="41" spans="1:13" s="7" customFormat="1" ht="14.25" customHeight="1" x14ac:dyDescent="0.2">
      <c r="A41" s="11"/>
      <c r="B41" s="6"/>
      <c r="C41" s="6"/>
      <c r="D41" s="6"/>
      <c r="E41" s="6"/>
      <c r="F41" s="6"/>
      <c r="G41" s="6"/>
    </row>
    <row r="42" spans="1:13" s="7" customFormat="1" ht="14.25" hidden="1" customHeight="1" x14ac:dyDescent="0.2">
      <c r="A42" s="11"/>
      <c r="B42" s="35" t="s">
        <v>56</v>
      </c>
      <c r="C42" s="34"/>
      <c r="D42" s="34"/>
      <c r="E42" s="34"/>
      <c r="F42" s="34"/>
      <c r="G42" s="34"/>
      <c r="H42" s="34"/>
      <c r="I42" s="34"/>
    </row>
    <row r="43" spans="1:13" s="7" customFormat="1" ht="14.25" hidden="1" customHeight="1" x14ac:dyDescent="0.2">
      <c r="A43" s="11"/>
      <c r="B43" s="34" t="s">
        <v>55</v>
      </c>
      <c r="C43" s="34" t="s">
        <v>52</v>
      </c>
      <c r="D43" s="34"/>
      <c r="E43" s="34"/>
      <c r="F43" s="34"/>
      <c r="G43" s="34"/>
      <c r="H43" s="34"/>
      <c r="I43" s="34"/>
    </row>
    <row r="44" spans="1:13" s="7" customFormat="1" ht="14.25" hidden="1" customHeight="1" x14ac:dyDescent="0.2">
      <c r="A44" s="11"/>
      <c r="B44" s="34" t="s">
        <v>57</v>
      </c>
      <c r="C44" s="34"/>
      <c r="D44" s="34"/>
      <c r="E44" s="34"/>
      <c r="F44" s="34"/>
      <c r="G44" s="34"/>
      <c r="H44" s="34"/>
      <c r="I44" s="34"/>
    </row>
    <row r="45" spans="1:13" s="7" customFormat="1" ht="14.25" hidden="1" customHeight="1" x14ac:dyDescent="0.2">
      <c r="A45" s="11"/>
      <c r="B45" s="34" t="s">
        <v>58</v>
      </c>
      <c r="C45" s="34"/>
      <c r="D45" s="34"/>
      <c r="E45" s="34"/>
      <c r="F45" s="34"/>
      <c r="G45" s="34"/>
      <c r="H45" s="34"/>
      <c r="I45" s="34"/>
    </row>
    <row r="46" spans="1:13" s="7" customFormat="1" ht="14.25" hidden="1" customHeight="1" x14ac:dyDescent="0.2">
      <c r="A46" s="11"/>
      <c r="B46" s="34" t="s">
        <v>59</v>
      </c>
      <c r="C46" s="33"/>
      <c r="D46" s="33"/>
      <c r="E46" s="33"/>
      <c r="F46" s="33"/>
      <c r="G46" s="33"/>
      <c r="H46" s="33"/>
      <c r="I46" s="33"/>
    </row>
    <row r="47" spans="1:13" s="7" customFormat="1" ht="14.25" hidden="1" customHeight="1" x14ac:dyDescent="0.2">
      <c r="A47" s="11"/>
      <c r="B47" s="34" t="s">
        <v>60</v>
      </c>
      <c r="C47" s="33"/>
      <c r="D47" s="33"/>
      <c r="E47" s="33"/>
      <c r="F47" s="33"/>
      <c r="G47" s="33"/>
      <c r="H47" s="33"/>
      <c r="I47" s="33"/>
    </row>
    <row r="48" spans="1:13" s="7" customFormat="1" ht="14.25" hidden="1" customHeight="1" x14ac:dyDescent="0.2">
      <c r="A48" s="11"/>
      <c r="B48" s="34" t="s">
        <v>34</v>
      </c>
      <c r="C48" s="33"/>
      <c r="D48" s="33"/>
      <c r="E48" s="33"/>
      <c r="F48" s="33"/>
      <c r="G48" s="33"/>
      <c r="H48" s="33"/>
      <c r="I48" s="33"/>
    </row>
    <row r="49" spans="1:13" s="7" customFormat="1" ht="14.25" hidden="1" customHeight="1" x14ac:dyDescent="0.2">
      <c r="A49" s="11"/>
      <c r="B49" s="34" t="s">
        <v>61</v>
      </c>
      <c r="C49" s="33"/>
      <c r="D49" s="33"/>
      <c r="E49" s="33"/>
      <c r="F49" s="33"/>
      <c r="G49" s="33"/>
      <c r="H49" s="33"/>
      <c r="I49" s="33"/>
    </row>
    <row r="50" spans="1:13" s="7" customFormat="1" ht="14.25" hidden="1" customHeight="1" x14ac:dyDescent="0.2">
      <c r="A50" s="11"/>
      <c r="B50" s="34" t="s">
        <v>27</v>
      </c>
      <c r="C50" s="33"/>
      <c r="D50" s="33"/>
      <c r="E50" s="33"/>
      <c r="F50" s="33"/>
      <c r="G50" s="33"/>
      <c r="H50" s="33"/>
      <c r="I50" s="33"/>
    </row>
    <row r="51" spans="1:13" s="7" customFormat="1" ht="14.25" hidden="1" customHeight="1" x14ac:dyDescent="0.2">
      <c r="A51" s="11"/>
      <c r="B51" s="34" t="s">
        <v>40</v>
      </c>
      <c r="C51" s="33"/>
      <c r="D51" s="33"/>
      <c r="E51" s="33"/>
      <c r="F51" s="33"/>
      <c r="G51" s="33"/>
      <c r="H51" s="33"/>
      <c r="I51" s="33"/>
    </row>
    <row r="52" spans="1:13" s="7" customFormat="1" ht="14.25" hidden="1" customHeight="1" x14ac:dyDescent="0.2">
      <c r="A52" s="11"/>
      <c r="B52" s="34" t="s">
        <v>41</v>
      </c>
      <c r="C52" s="33"/>
      <c r="D52" s="33"/>
      <c r="E52" s="33"/>
      <c r="F52" s="33"/>
      <c r="G52" s="33"/>
      <c r="H52" s="33"/>
      <c r="I52" s="33"/>
    </row>
    <row r="53" spans="1:13" s="7" customFormat="1" ht="14.25" hidden="1" customHeight="1" x14ac:dyDescent="0.2">
      <c r="A53" s="11"/>
      <c r="B53" s="34" t="s">
        <v>42</v>
      </c>
      <c r="C53" s="33"/>
      <c r="D53" s="33"/>
      <c r="E53" s="33"/>
      <c r="F53" s="33"/>
      <c r="G53" s="33"/>
      <c r="H53" s="33"/>
      <c r="I53" s="33"/>
    </row>
    <row r="54" spans="1:13" s="7" customFormat="1" ht="14.25" hidden="1" customHeight="1" x14ac:dyDescent="0.2">
      <c r="A54" s="11"/>
      <c r="B54" s="6" t="s">
        <v>40</v>
      </c>
      <c r="C54" s="1"/>
      <c r="D54" s="1"/>
      <c r="E54" s="1"/>
      <c r="F54" s="1"/>
      <c r="G54" s="1"/>
      <c r="H54" s="1"/>
      <c r="I54" s="1"/>
    </row>
    <row r="55" spans="1:13" s="7" customFormat="1" ht="14.25" hidden="1" customHeight="1" x14ac:dyDescent="0.2">
      <c r="A55" s="11"/>
      <c r="B55" s="6" t="s">
        <v>41</v>
      </c>
      <c r="C55" s="1"/>
      <c r="D55" s="1"/>
      <c r="E55" s="1"/>
      <c r="F55" s="1"/>
      <c r="G55" s="1"/>
      <c r="H55" s="1"/>
      <c r="I55" s="1"/>
    </row>
    <row r="56" spans="1:13" ht="14.25" hidden="1" customHeight="1" outlineLevel="1" x14ac:dyDescent="0.2">
      <c r="A56" s="12"/>
      <c r="B56" s="6" t="s">
        <v>42</v>
      </c>
      <c r="J56" s="6"/>
      <c r="K56" s="6"/>
      <c r="L56" s="6"/>
      <c r="M56" s="6"/>
    </row>
    <row r="57" spans="1:13" ht="14.25" hidden="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ht="14.25" customHeight="1" outlineLevel="1" x14ac:dyDescent="0.2">
      <c r="A58" s="9" t="s">
        <v>18</v>
      </c>
      <c r="B58" s="10" t="s">
        <v>35</v>
      </c>
      <c r="C58" s="6" t="s">
        <v>160</v>
      </c>
      <c r="F58" s="6" t="s">
        <v>161</v>
      </c>
      <c r="J58" s="6"/>
      <c r="K58" s="6"/>
      <c r="L58" s="6"/>
      <c r="M58" s="6"/>
    </row>
    <row r="59" spans="1:13" ht="14.25" customHeight="1" outlineLevel="1" x14ac:dyDescent="0.2">
      <c r="A59" s="11" t="s">
        <v>20</v>
      </c>
      <c r="B59" s="6" t="s">
        <v>36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ht="14.25" customHeight="1" outlineLevel="1" x14ac:dyDescent="0.2">
      <c r="A60" s="12" t="s">
        <v>22</v>
      </c>
      <c r="B60" s="6" t="s">
        <v>23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ht="14.25" customHeight="1" outlineLevel="1" x14ac:dyDescent="0.2">
      <c r="A61" s="12" t="s">
        <v>22</v>
      </c>
      <c r="B61" s="6" t="s">
        <v>37</v>
      </c>
    </row>
    <row r="62" spans="1:13" ht="14.25" customHeight="1" outlineLevel="1" x14ac:dyDescent="0.2">
      <c r="A62" s="12" t="s">
        <v>22</v>
      </c>
      <c r="B62" s="6" t="s">
        <v>38</v>
      </c>
    </row>
    <row r="63" spans="1:13" ht="14.25" hidden="1" customHeight="1" outlineLevel="1" x14ac:dyDescent="0.2">
      <c r="A63" s="12" t="s">
        <v>22</v>
      </c>
      <c r="B63" s="6" t="s">
        <v>34</v>
      </c>
      <c r="K63" s="3"/>
    </row>
    <row r="64" spans="1:13" ht="14.25" customHeight="1" outlineLevel="1" x14ac:dyDescent="0.2">
      <c r="A64" s="12" t="s">
        <v>22</v>
      </c>
      <c r="B64" s="6" t="s">
        <v>39</v>
      </c>
      <c r="K64" s="3"/>
    </row>
    <row r="65" spans="1:15" ht="14.25" customHeight="1" outlineLevel="1" x14ac:dyDescent="0.2">
      <c r="A65" s="12" t="s">
        <v>22</v>
      </c>
      <c r="B65" s="6" t="s">
        <v>27</v>
      </c>
      <c r="K65" s="3"/>
      <c r="L65" s="61"/>
      <c r="M65" s="61"/>
    </row>
    <row r="66" spans="1:15" ht="14.25" customHeight="1" outlineLevel="1" x14ac:dyDescent="0.2">
      <c r="A66" s="11" t="s">
        <v>28</v>
      </c>
      <c r="B66" s="6" t="s">
        <v>40</v>
      </c>
    </row>
    <row r="67" spans="1:15" ht="14.25" hidden="1" customHeight="1" outlineLevel="1" x14ac:dyDescent="0.2">
      <c r="B67" s="6" t="s">
        <v>41</v>
      </c>
    </row>
    <row r="68" spans="1:15" ht="14.25" customHeight="1" outlineLevel="1" x14ac:dyDescent="0.2">
      <c r="B68" s="6" t="s">
        <v>42</v>
      </c>
    </row>
    <row r="69" spans="1:15" outlineLevel="1" x14ac:dyDescent="0.2">
      <c r="A69" s="11" t="s">
        <v>28</v>
      </c>
      <c r="B69" s="6" t="s">
        <v>40</v>
      </c>
    </row>
    <row r="70" spans="1:15" outlineLevel="1" x14ac:dyDescent="0.2">
      <c r="B70" s="6" t="s">
        <v>64</v>
      </c>
    </row>
    <row r="71" spans="1:15" ht="13.5" customHeight="1" x14ac:dyDescent="0.2">
      <c r="B71" s="6"/>
    </row>
    <row r="72" spans="1:15" s="56" customFormat="1" ht="15.75" x14ac:dyDescent="0.25">
      <c r="A72" s="53"/>
      <c r="B72" s="53"/>
      <c r="C72" s="53"/>
      <c r="D72" s="53"/>
      <c r="E72" s="54"/>
      <c r="F72" s="54"/>
      <c r="G72" s="55"/>
      <c r="H72" s="54"/>
      <c r="I72" s="55"/>
      <c r="J72" s="55"/>
      <c r="K72" s="55"/>
      <c r="L72" s="53"/>
    </row>
    <row r="73" spans="1:15" s="56" customFormat="1" ht="9.75" customHeight="1" x14ac:dyDescent="0.25">
      <c r="A73" s="53"/>
      <c r="B73" s="53"/>
      <c r="C73" s="53"/>
      <c r="D73" s="53"/>
      <c r="E73" s="53"/>
      <c r="F73" s="53"/>
      <c r="H73" s="53"/>
      <c r="L73" s="53"/>
    </row>
    <row r="74" spans="1:15" s="56" customFormat="1" ht="15.75" x14ac:dyDescent="0.25">
      <c r="A74" s="57"/>
      <c r="B74" s="53"/>
      <c r="C74" s="54"/>
      <c r="D74" s="54"/>
      <c r="E74" s="54"/>
      <c r="F74" s="54"/>
      <c r="G74" s="55"/>
      <c r="H74" s="54"/>
      <c r="I74" s="55"/>
      <c r="J74" s="55"/>
      <c r="K74" s="55"/>
      <c r="L74" s="53"/>
    </row>
    <row r="75" spans="1:15" s="56" customFormat="1" ht="9.75" customHeight="1" x14ac:dyDescent="0.25">
      <c r="A75" s="57"/>
      <c r="B75" s="53"/>
      <c r="C75" s="53"/>
      <c r="D75" s="53"/>
      <c r="E75" s="53"/>
      <c r="F75" s="53"/>
      <c r="H75" s="53"/>
      <c r="L75" s="53"/>
    </row>
    <row r="76" spans="1:15" s="56" customFormat="1" ht="15.75" x14ac:dyDescent="0.25">
      <c r="A76" s="57"/>
      <c r="B76" s="53"/>
      <c r="C76" s="54"/>
      <c r="D76" s="54"/>
      <c r="E76" s="54"/>
      <c r="F76" s="54"/>
      <c r="G76" s="55"/>
      <c r="H76" s="54"/>
      <c r="I76" s="55"/>
      <c r="J76" s="55"/>
      <c r="K76" s="55"/>
      <c r="L76" s="53"/>
    </row>
    <row r="77" spans="1:15" s="56" customFormat="1" ht="9.75" customHeight="1" x14ac:dyDescent="0.25">
      <c r="A77" s="57"/>
      <c r="B77" s="53"/>
      <c r="C77" s="53"/>
      <c r="D77" s="53"/>
      <c r="E77" s="53"/>
      <c r="F77" s="53"/>
      <c r="H77" s="53"/>
      <c r="L77" s="53"/>
    </row>
    <row r="78" spans="1:15" s="56" customFormat="1" ht="15.75" x14ac:dyDescent="0.25">
      <c r="A78" s="57"/>
      <c r="B78" s="58"/>
      <c r="C78" s="59"/>
      <c r="D78" s="59"/>
      <c r="E78" s="59"/>
      <c r="F78" s="59"/>
      <c r="G78" s="55"/>
      <c r="H78" s="59"/>
      <c r="I78" s="55"/>
      <c r="J78" s="55"/>
      <c r="K78" s="55"/>
      <c r="L78" s="53"/>
    </row>
    <row r="79" spans="1:15" ht="5.25" customHeight="1" x14ac:dyDescent="0.3">
      <c r="A79" s="31"/>
      <c r="B79" s="31"/>
      <c r="C79" s="31"/>
      <c r="D79" s="31"/>
      <c r="E79" s="31"/>
      <c r="F79" s="31"/>
      <c r="G79" s="31"/>
      <c r="H79" s="30"/>
      <c r="I79" s="21"/>
      <c r="J79" s="21"/>
      <c r="K79" s="21"/>
      <c r="L79" s="21"/>
      <c r="M79" s="22"/>
      <c r="N79" s="21"/>
      <c r="O79" s="22"/>
    </row>
    <row r="80" spans="1:15" s="33" customFormat="1" ht="15.75" x14ac:dyDescent="0.25">
      <c r="B80" s="60"/>
      <c r="C80" s="60"/>
      <c r="D80" s="60"/>
      <c r="E80" s="60"/>
      <c r="F80" s="60"/>
      <c r="G80" s="60"/>
      <c r="H80" s="60"/>
      <c r="I80" s="60"/>
    </row>
    <row r="85" spans="11:11" x14ac:dyDescent="0.2">
      <c r="K85" s="7"/>
    </row>
    <row r="86" spans="11:11" ht="15.75" x14ac:dyDescent="0.25">
      <c r="K86" s="16"/>
    </row>
    <row r="87" spans="11:11" ht="15.75" x14ac:dyDescent="0.25">
      <c r="K87" s="16"/>
    </row>
    <row r="88" spans="11:11" ht="15.75" x14ac:dyDescent="0.25">
      <c r="K88" s="16"/>
    </row>
    <row r="89" spans="11:11" ht="15.75" x14ac:dyDescent="0.25">
      <c r="K89" s="16"/>
    </row>
    <row r="90" spans="11:11" ht="15.75" x14ac:dyDescent="0.25">
      <c r="K90" s="16"/>
    </row>
    <row r="91" spans="11:11" x14ac:dyDescent="0.2">
      <c r="K91" s="6"/>
    </row>
    <row r="92" spans="11:11" x14ac:dyDescent="0.2">
      <c r="K92" s="6"/>
    </row>
    <row r="93" spans="11:11" x14ac:dyDescent="0.2">
      <c r="K93" s="15"/>
    </row>
    <row r="94" spans="11:11" x14ac:dyDescent="0.2">
      <c r="K94" s="6"/>
    </row>
    <row r="95" spans="11:11" x14ac:dyDescent="0.2">
      <c r="K95" s="6"/>
    </row>
    <row r="96" spans="11:11" x14ac:dyDescent="0.2">
      <c r="K96" s="6"/>
    </row>
    <row r="97" spans="11:11" x14ac:dyDescent="0.2">
      <c r="K97" s="6"/>
    </row>
    <row r="98" spans="11:11" x14ac:dyDescent="0.2">
      <c r="K98" s="7"/>
    </row>
  </sheetData>
  <mergeCells count="24">
    <mergeCell ref="A17:G17"/>
    <mergeCell ref="A18:G18"/>
    <mergeCell ref="B7:M7"/>
    <mergeCell ref="A1:M1"/>
    <mergeCell ref="A3:M3"/>
    <mergeCell ref="A5:L5"/>
    <mergeCell ref="A6:K6"/>
    <mergeCell ref="A4:M4"/>
    <mergeCell ref="A19:G19"/>
    <mergeCell ref="A20:G20"/>
    <mergeCell ref="A21:G21"/>
    <mergeCell ref="B24:M24"/>
    <mergeCell ref="G10:G11"/>
    <mergeCell ref="H10:L10"/>
    <mergeCell ref="M10:M11"/>
    <mergeCell ref="A12:M12"/>
    <mergeCell ref="A14:G14"/>
    <mergeCell ref="A10:A11"/>
    <mergeCell ref="B10:B11"/>
    <mergeCell ref="C10:C11"/>
    <mergeCell ref="D10:D11"/>
    <mergeCell ref="E10:E11"/>
    <mergeCell ref="F10:F11"/>
    <mergeCell ref="A15:H15"/>
  </mergeCells>
  <pageMargins left="0.78740157480314965" right="0.78740157480314965" top="0.98425196850393704" bottom="0.59055118110236227" header="0" footer="0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view="pageBreakPreview" topLeftCell="A13" zoomScale="85" zoomScaleNormal="85" zoomScaleSheetLayoutView="85" workbookViewId="0">
      <selection activeCell="A72" sqref="A72:XFD79"/>
    </sheetView>
  </sheetViews>
  <sheetFormatPr defaultRowHeight="12.75" outlineLevelRow="1" x14ac:dyDescent="0.2"/>
  <cols>
    <col min="1" max="1" width="3.85546875" style="1" customWidth="1"/>
    <col min="2" max="2" width="45.85546875" style="1" customWidth="1"/>
    <col min="3" max="3" width="18.140625" style="1" customWidth="1"/>
    <col min="4" max="4" width="11" style="1" customWidth="1"/>
    <col min="5" max="7" width="14.42578125" style="1" customWidth="1"/>
    <col min="8" max="12" width="15.7109375" style="1" customWidth="1"/>
    <col min="13" max="13" width="16.7109375" style="1" customWidth="1"/>
    <col min="14" max="14" width="17.140625" style="1" customWidth="1"/>
    <col min="15" max="16384" width="9.140625" style="1"/>
  </cols>
  <sheetData>
    <row r="1" spans="1:14" s="40" customFormat="1" ht="27" customHeight="1" x14ac:dyDescent="0.3">
      <c r="A1" s="191" t="s">
        <v>63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 s="41" customFormat="1" ht="11.25" x14ac:dyDescent="0.2">
      <c r="G2" s="42"/>
    </row>
    <row r="3" spans="1:14" s="40" customFormat="1" ht="30.7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4" s="43" customFormat="1" ht="15.75" x14ac:dyDescent="0.25">
      <c r="A4" s="173" t="s">
        <v>162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4" ht="15.75" x14ac:dyDescent="0.25">
      <c r="A5" s="192" t="s">
        <v>62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4" s="44" customFormat="1" ht="15.75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4" s="44" customFormat="1" ht="20.25" customHeight="1" x14ac:dyDescent="0.25">
      <c r="A7" s="45"/>
      <c r="B7" s="170" t="s">
        <v>97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4" ht="17.25" customHeight="1" x14ac:dyDescent="0.25">
      <c r="M8" s="17"/>
    </row>
    <row r="10" spans="1:14" ht="12.75" customHeight="1" x14ac:dyDescent="0.2">
      <c r="A10" s="179" t="s">
        <v>1</v>
      </c>
      <c r="B10" s="179" t="s">
        <v>2</v>
      </c>
      <c r="C10" s="179" t="s">
        <v>3</v>
      </c>
      <c r="D10" s="179" t="s">
        <v>4</v>
      </c>
      <c r="E10" s="179" t="s">
        <v>5</v>
      </c>
      <c r="F10" s="187" t="s">
        <v>6</v>
      </c>
      <c r="G10" s="179" t="s">
        <v>7</v>
      </c>
      <c r="H10" s="179" t="s">
        <v>163</v>
      </c>
      <c r="I10" s="179"/>
      <c r="J10" s="179"/>
      <c r="K10" s="179"/>
      <c r="L10" s="179"/>
      <c r="M10" s="181" t="s">
        <v>8</v>
      </c>
    </row>
    <row r="11" spans="1:14" ht="80.25" customHeight="1" x14ac:dyDescent="0.2">
      <c r="A11" s="179"/>
      <c r="B11" s="179"/>
      <c r="C11" s="179"/>
      <c r="D11" s="180"/>
      <c r="E11" s="179"/>
      <c r="F11" s="187"/>
      <c r="G11" s="180"/>
      <c r="H11" s="38" t="s">
        <v>9</v>
      </c>
      <c r="I11" s="38" t="s">
        <v>10</v>
      </c>
      <c r="J11" s="38" t="s">
        <v>11</v>
      </c>
      <c r="K11" s="38" t="s">
        <v>45</v>
      </c>
      <c r="L11" s="38" t="s">
        <v>12</v>
      </c>
      <c r="M11" s="182"/>
    </row>
    <row r="12" spans="1:14" ht="15" x14ac:dyDescent="0.25">
      <c r="A12" s="183" t="s">
        <v>91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5"/>
    </row>
    <row r="13" spans="1:14" ht="15" x14ac:dyDescent="0.25">
      <c r="A13" s="29">
        <v>1</v>
      </c>
      <c r="B13" s="46" t="s">
        <v>53</v>
      </c>
      <c r="C13" s="47" t="s">
        <v>50</v>
      </c>
      <c r="D13" s="47">
        <v>635.1</v>
      </c>
      <c r="E13" s="47">
        <v>0.03</v>
      </c>
      <c r="F13" s="62">
        <f>ROUND((1+(1.5+3.3+9+8+10)/100),3)*1.018*1.12</f>
        <v>1.5027308800000003</v>
      </c>
      <c r="G13" s="49">
        <f>ROUND((D13*E13*F13),2)</f>
        <v>28.63</v>
      </c>
      <c r="H13" s="49">
        <f>ROUND((0.8*G13*4.96*1.09),3)*1000</f>
        <v>123828</v>
      </c>
      <c r="I13" s="49">
        <f>ROUND((0*G13*4.61*1.09),3)*1000</f>
        <v>0</v>
      </c>
      <c r="J13" s="50">
        <f>ROUND((0*G13*14.98*1.09),3)*1000</f>
        <v>0</v>
      </c>
      <c r="K13" s="50">
        <f>ROUND((0.075*G13*9.1*1.09*0.6),3)*1000</f>
        <v>12779</v>
      </c>
      <c r="L13" s="50">
        <f>ROUND((0.125*G13*9.1*1.09),3)*1000</f>
        <v>35498</v>
      </c>
      <c r="M13" s="49">
        <f>SUM(H13:L13)</f>
        <v>172105</v>
      </c>
    </row>
    <row r="14" spans="1:14" ht="16.5" customHeight="1" x14ac:dyDescent="0.2">
      <c r="A14" s="186" t="s">
        <v>65</v>
      </c>
      <c r="B14" s="186"/>
      <c r="C14" s="186"/>
      <c r="D14" s="186"/>
      <c r="E14" s="186"/>
      <c r="F14" s="186"/>
      <c r="G14" s="186"/>
      <c r="H14" s="24">
        <f>SUM(H13:H13)</f>
        <v>123828</v>
      </c>
      <c r="I14" s="24">
        <f>SUM(I13:I13)</f>
        <v>0</v>
      </c>
      <c r="J14" s="24">
        <f>SUM(J13:J13)</f>
        <v>0</v>
      </c>
      <c r="K14" s="24">
        <f>SUM(K13:K13)</f>
        <v>12779</v>
      </c>
      <c r="L14" s="24">
        <f>L13</f>
        <v>35498</v>
      </c>
      <c r="M14" s="24">
        <f>SUM(H14:L14)</f>
        <v>172105</v>
      </c>
      <c r="N14" s="3"/>
    </row>
    <row r="15" spans="1:14" ht="15" x14ac:dyDescent="0.2">
      <c r="A15" s="39"/>
      <c r="B15" s="186" t="s">
        <v>92</v>
      </c>
      <c r="C15" s="186"/>
      <c r="D15" s="186"/>
      <c r="E15" s="186"/>
      <c r="F15" s="186"/>
      <c r="G15" s="186"/>
      <c r="H15" s="186"/>
      <c r="I15" s="24"/>
      <c r="J15" s="24"/>
      <c r="K15" s="24"/>
      <c r="L15" s="24"/>
      <c r="M15" s="24"/>
    </row>
    <row r="16" spans="1:14" ht="30" x14ac:dyDescent="0.25">
      <c r="A16" s="29">
        <v>2</v>
      </c>
      <c r="B16" s="137" t="s">
        <v>155</v>
      </c>
      <c r="C16" s="26" t="s">
        <v>148</v>
      </c>
      <c r="D16" s="52">
        <v>378.8</v>
      </c>
      <c r="E16" s="26">
        <v>1</v>
      </c>
      <c r="F16" s="62">
        <f>ROUND((1+(1.5+3.3+9+8+10)/100),3)</f>
        <v>1.3180000000000001</v>
      </c>
      <c r="G16" s="25">
        <f>ROUND((D16*E16*F16),2)</f>
        <v>499.26</v>
      </c>
      <c r="H16" s="25">
        <f>ROUND((0.455*G16*9.14 )*1.09,2)*1000</f>
        <v>2263140</v>
      </c>
      <c r="I16" s="25">
        <f>ROUND((0.3*G16*4.61)*1.09,2)*1000</f>
        <v>752620</v>
      </c>
      <c r="J16" s="25">
        <f>ROUND((0.025*G16*15.11)*1.09,2)*1000</f>
        <v>205570</v>
      </c>
      <c r="K16" s="25">
        <f>ROUND((0.16*G16*9.1)*1.09*0.6,2)*1000</f>
        <v>475410</v>
      </c>
      <c r="L16" s="25">
        <f>ROUND((0.06*G16*9.1)*1.09,2)*1000</f>
        <v>297130</v>
      </c>
      <c r="M16" s="25">
        <f>SUM(H16:L16)</f>
        <v>3993870</v>
      </c>
      <c r="N16" s="3"/>
    </row>
    <row r="17" spans="1:14" ht="15" x14ac:dyDescent="0.2">
      <c r="A17" s="186" t="s">
        <v>89</v>
      </c>
      <c r="B17" s="186"/>
      <c r="C17" s="186"/>
      <c r="D17" s="186"/>
      <c r="E17" s="186"/>
      <c r="F17" s="186"/>
      <c r="G17" s="186"/>
      <c r="H17" s="24">
        <f t="shared" ref="H17:M17" si="0">H16</f>
        <v>2263140</v>
      </c>
      <c r="I17" s="24">
        <f t="shared" si="0"/>
        <v>752620</v>
      </c>
      <c r="J17" s="24">
        <f t="shared" si="0"/>
        <v>205570</v>
      </c>
      <c r="K17" s="24">
        <f t="shared" si="0"/>
        <v>475410</v>
      </c>
      <c r="L17" s="24">
        <f t="shared" si="0"/>
        <v>297130</v>
      </c>
      <c r="M17" s="24">
        <f t="shared" si="0"/>
        <v>3993870</v>
      </c>
    </row>
    <row r="18" spans="1:14" ht="15" customHeight="1" x14ac:dyDescent="0.2">
      <c r="A18" s="188" t="s">
        <v>90</v>
      </c>
      <c r="B18" s="189"/>
      <c r="C18" s="189"/>
      <c r="D18" s="189"/>
      <c r="E18" s="189"/>
      <c r="F18" s="189"/>
      <c r="G18" s="190"/>
      <c r="H18" s="27">
        <f>H17+H14</f>
        <v>2386968</v>
      </c>
      <c r="I18" s="27">
        <f t="shared" ref="I18:L18" si="1">I17+I14</f>
        <v>752620</v>
      </c>
      <c r="J18" s="27">
        <f t="shared" si="1"/>
        <v>205570</v>
      </c>
      <c r="K18" s="27">
        <f t="shared" si="1"/>
        <v>488189</v>
      </c>
      <c r="L18" s="27">
        <f t="shared" si="1"/>
        <v>332628</v>
      </c>
      <c r="M18" s="27">
        <f>SUM(H18:L18)</f>
        <v>4165975</v>
      </c>
    </row>
    <row r="19" spans="1:14" ht="13.5" hidden="1" customHeight="1" x14ac:dyDescent="0.2">
      <c r="A19" s="176" t="s">
        <v>13</v>
      </c>
      <c r="B19" s="177"/>
      <c r="C19" s="177"/>
      <c r="D19" s="177"/>
      <c r="E19" s="177"/>
      <c r="F19" s="177"/>
      <c r="G19" s="178"/>
      <c r="H19" s="24"/>
      <c r="I19" s="24"/>
      <c r="J19" s="24"/>
      <c r="K19" s="24"/>
      <c r="L19" s="24"/>
      <c r="M19" s="24"/>
    </row>
    <row r="20" spans="1:14" ht="19.5" customHeight="1" x14ac:dyDescent="0.2">
      <c r="A20" s="176" t="s">
        <v>54</v>
      </c>
      <c r="B20" s="177"/>
      <c r="C20" s="177"/>
      <c r="D20" s="177"/>
      <c r="E20" s="177"/>
      <c r="F20" s="177"/>
      <c r="G20" s="178"/>
      <c r="H20" s="25">
        <f>H18*0.2</f>
        <v>477393.60000000003</v>
      </c>
      <c r="I20" s="25">
        <f>I18*0.2</f>
        <v>150524</v>
      </c>
      <c r="J20" s="25">
        <f>J18*0.2</f>
        <v>41114</v>
      </c>
      <c r="K20" s="25">
        <f>K18*0.2</f>
        <v>97637.8</v>
      </c>
      <c r="L20" s="25">
        <f>L18*0.2</f>
        <v>66525.600000000006</v>
      </c>
      <c r="M20" s="25">
        <f>SUM(H20:L20)</f>
        <v>833195.00000000012</v>
      </c>
    </row>
    <row r="21" spans="1:14" ht="13.5" customHeight="1" x14ac:dyDescent="0.2">
      <c r="A21" s="176" t="s">
        <v>14</v>
      </c>
      <c r="B21" s="177"/>
      <c r="C21" s="177"/>
      <c r="D21" s="177"/>
      <c r="E21" s="177"/>
      <c r="F21" s="177"/>
      <c r="G21" s="178"/>
      <c r="H21" s="24">
        <f t="shared" ref="H21:M21" si="2">SUM(H18:H20)</f>
        <v>2864361.6</v>
      </c>
      <c r="I21" s="24">
        <f t="shared" si="2"/>
        <v>903144</v>
      </c>
      <c r="J21" s="24">
        <f t="shared" si="2"/>
        <v>246684</v>
      </c>
      <c r="K21" s="24">
        <f t="shared" si="2"/>
        <v>585826.80000000005</v>
      </c>
      <c r="L21" s="24">
        <f t="shared" si="2"/>
        <v>399153.6</v>
      </c>
      <c r="M21" s="24">
        <f t="shared" si="2"/>
        <v>4999170</v>
      </c>
      <c r="N21" s="3"/>
    </row>
    <row r="22" spans="1:14" ht="13.5" customHeight="1" x14ac:dyDescent="0.2">
      <c r="A22" s="4"/>
      <c r="B22" s="4"/>
      <c r="C22" s="4"/>
      <c r="D22" s="4"/>
      <c r="E22" s="4"/>
      <c r="F22" s="4"/>
      <c r="G22" s="4"/>
      <c r="H22" s="5"/>
      <c r="I22" s="5"/>
      <c r="J22" s="5"/>
      <c r="K22" s="5"/>
      <c r="L22" s="5"/>
      <c r="M22" s="5"/>
    </row>
    <row r="23" spans="1:14" x14ac:dyDescent="0.2">
      <c r="A23" s="6"/>
      <c r="B23" s="6" t="s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4" ht="27" customHeight="1" x14ac:dyDescent="0.2">
      <c r="A24" s="6"/>
      <c r="B24" s="152" t="s">
        <v>16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4" s="7" customFormat="1" ht="14.25" hidden="1" customHeight="1" x14ac:dyDescent="0.2">
      <c r="F25" s="7" t="s">
        <v>17</v>
      </c>
    </row>
    <row r="26" spans="1:14" s="7" customFormat="1" ht="10.5" hidden="1" customHeight="1" x14ac:dyDescent="0.2">
      <c r="A26" s="8"/>
    </row>
    <row r="27" spans="1:14" ht="14.25" hidden="1" customHeight="1" outlineLevel="1" x14ac:dyDescent="0.2">
      <c r="A27" s="9" t="s">
        <v>18</v>
      </c>
      <c r="B27" s="10" t="s">
        <v>19</v>
      </c>
      <c r="C27" s="6"/>
      <c r="D27" s="6"/>
      <c r="E27" s="6"/>
      <c r="F27" s="6"/>
      <c r="G27" s="6"/>
      <c r="H27" s="6"/>
      <c r="I27" s="6"/>
      <c r="J27" s="15"/>
      <c r="L27" s="6"/>
      <c r="M27" s="6"/>
    </row>
    <row r="28" spans="1:14" ht="14.25" hidden="1" customHeight="1" outlineLevel="1" x14ac:dyDescent="0.2">
      <c r="A28" s="11" t="s">
        <v>20</v>
      </c>
      <c r="B28" s="6" t="s">
        <v>21</v>
      </c>
      <c r="C28" s="6" t="s">
        <v>51</v>
      </c>
      <c r="E28" s="6"/>
      <c r="F28" s="6"/>
      <c r="G28" s="6"/>
      <c r="I28" s="6"/>
      <c r="J28" s="6"/>
      <c r="L28" s="6"/>
      <c r="M28" s="6"/>
    </row>
    <row r="29" spans="1:14" ht="14.25" hidden="1" customHeight="1" outlineLevel="1" x14ac:dyDescent="0.2">
      <c r="A29" s="12" t="s">
        <v>22</v>
      </c>
      <c r="B29" s="6" t="s">
        <v>23</v>
      </c>
      <c r="C29" s="6"/>
      <c r="D29" s="6"/>
      <c r="E29" s="6"/>
      <c r="F29" s="6"/>
      <c r="G29" s="6"/>
      <c r="H29" s="6"/>
      <c r="I29" s="6"/>
      <c r="J29" s="6"/>
      <c r="L29" s="6"/>
      <c r="M29" s="6"/>
    </row>
    <row r="30" spans="1:14" ht="14.25" hidden="1" customHeight="1" outlineLevel="1" x14ac:dyDescent="0.2">
      <c r="A30" s="12" t="s">
        <v>22</v>
      </c>
      <c r="B30" s="6" t="s">
        <v>24</v>
      </c>
      <c r="C30" s="6"/>
      <c r="D30" s="6"/>
      <c r="E30" s="6"/>
      <c r="F30" s="6"/>
      <c r="G30" s="6"/>
      <c r="H30" s="6"/>
      <c r="I30" s="6"/>
      <c r="J30" s="6"/>
      <c r="L30" s="6"/>
      <c r="M30" s="6"/>
    </row>
    <row r="31" spans="1:14" ht="14.25" hidden="1" customHeight="1" outlineLevel="1" x14ac:dyDescent="0.2">
      <c r="A31" s="12" t="s">
        <v>22</v>
      </c>
      <c r="B31" s="6" t="s">
        <v>25</v>
      </c>
      <c r="C31" s="6"/>
      <c r="D31" s="6"/>
      <c r="E31" s="6"/>
      <c r="F31" s="6"/>
      <c r="G31" s="6"/>
      <c r="H31" s="6"/>
      <c r="I31" s="6"/>
      <c r="J31" s="6"/>
      <c r="L31" s="6"/>
      <c r="M31" s="6"/>
    </row>
    <row r="32" spans="1:14" ht="14.25" hidden="1" customHeight="1" outlineLevel="1" x14ac:dyDescent="0.2">
      <c r="A32" s="12" t="s">
        <v>22</v>
      </c>
      <c r="B32" s="6" t="s">
        <v>34</v>
      </c>
      <c r="C32" s="6"/>
      <c r="D32" s="6"/>
      <c r="E32" s="6"/>
      <c r="F32" s="6"/>
      <c r="G32" s="6"/>
      <c r="H32" s="6"/>
      <c r="I32" s="6"/>
      <c r="J32" s="6"/>
      <c r="L32" s="6"/>
      <c r="M32" s="6"/>
    </row>
    <row r="33" spans="1:13" ht="14.25" hidden="1" customHeight="1" outlineLevel="1" x14ac:dyDescent="0.2">
      <c r="A33" s="12" t="s">
        <v>22</v>
      </c>
      <c r="B33" s="6" t="s">
        <v>26</v>
      </c>
      <c r="C33" s="6"/>
      <c r="D33" s="6"/>
      <c r="E33" s="6"/>
      <c r="F33" s="6"/>
      <c r="G33" s="6"/>
      <c r="H33" s="6"/>
      <c r="I33" s="6"/>
      <c r="J33" s="6"/>
      <c r="L33" s="6"/>
      <c r="M33" s="6"/>
    </row>
    <row r="34" spans="1:13" ht="14.25" hidden="1" customHeight="1" outlineLevel="1" x14ac:dyDescent="0.2">
      <c r="A34" s="12" t="s">
        <v>22</v>
      </c>
      <c r="B34" s="6" t="s">
        <v>27</v>
      </c>
      <c r="C34" s="6"/>
      <c r="D34" s="6"/>
      <c r="E34" s="6"/>
      <c r="F34" s="6"/>
      <c r="G34" s="6"/>
      <c r="H34" s="6"/>
      <c r="I34" s="6"/>
      <c r="J34" s="6"/>
      <c r="L34" s="6"/>
      <c r="M34" s="6"/>
    </row>
    <row r="35" spans="1:13" ht="14.25" hidden="1" customHeight="1" outlineLevel="1" x14ac:dyDescent="0.2">
      <c r="A35" s="11" t="s">
        <v>28</v>
      </c>
      <c r="B35" s="6" t="s">
        <v>29</v>
      </c>
      <c r="C35" s="6"/>
      <c r="D35" s="6"/>
      <c r="E35" s="6"/>
      <c r="F35" s="6"/>
      <c r="G35" s="6"/>
      <c r="H35" s="6"/>
      <c r="I35" s="6"/>
      <c r="J35" s="6"/>
      <c r="L35" s="6"/>
      <c r="M35" s="6"/>
    </row>
    <row r="36" spans="1:13" ht="14.25" hidden="1" customHeight="1" outlineLevel="1" x14ac:dyDescent="0.2">
      <c r="A36" s="11" t="s">
        <v>22</v>
      </c>
      <c r="B36" s="6" t="s">
        <v>30</v>
      </c>
      <c r="C36" s="6"/>
      <c r="D36" s="6"/>
      <c r="E36" s="6"/>
      <c r="F36" s="6"/>
      <c r="G36" s="6"/>
      <c r="H36" s="6"/>
      <c r="I36" s="6"/>
      <c r="J36" s="6"/>
      <c r="L36" s="6"/>
      <c r="M36" s="6"/>
    </row>
    <row r="37" spans="1:13" ht="14.25" hidden="1" customHeight="1" outlineLevel="1" x14ac:dyDescent="0.2">
      <c r="A37" s="11" t="s">
        <v>22</v>
      </c>
      <c r="B37" s="6" t="s">
        <v>31</v>
      </c>
      <c r="C37" s="6"/>
      <c r="D37" s="6"/>
      <c r="E37" s="6"/>
      <c r="F37" s="6"/>
      <c r="G37" s="6"/>
      <c r="H37" s="6"/>
      <c r="I37" s="6"/>
      <c r="J37" s="6"/>
      <c r="L37" s="6"/>
      <c r="M37" s="6"/>
    </row>
    <row r="38" spans="1:13" ht="14.25" hidden="1" customHeight="1" outlineLevel="1" x14ac:dyDescent="0.2">
      <c r="A38" s="11" t="s">
        <v>32</v>
      </c>
      <c r="B38" s="6" t="s">
        <v>33</v>
      </c>
      <c r="C38" s="6"/>
      <c r="D38" s="6"/>
      <c r="E38" s="6"/>
      <c r="F38" s="6"/>
      <c r="G38" s="6"/>
      <c r="H38" s="6"/>
      <c r="I38" s="6"/>
      <c r="J38" s="6"/>
      <c r="L38" s="6"/>
      <c r="M38" s="6"/>
    </row>
    <row r="39" spans="1:13" ht="14.25" hidden="1" customHeight="1" outlineLevel="1" x14ac:dyDescent="0.2">
      <c r="A39" s="11" t="s">
        <v>28</v>
      </c>
      <c r="B39" s="6" t="s">
        <v>29</v>
      </c>
      <c r="C39" s="6"/>
      <c r="D39" s="6"/>
      <c r="E39" s="6"/>
      <c r="F39" s="6"/>
      <c r="G39" s="6"/>
      <c r="H39" s="6"/>
      <c r="I39" s="6"/>
      <c r="J39" s="6"/>
      <c r="L39" s="6"/>
      <c r="M39" s="6"/>
    </row>
    <row r="40" spans="1:13" s="7" customFormat="1" ht="14.25" hidden="1" customHeight="1" x14ac:dyDescent="0.2">
      <c r="A40" s="11" t="s">
        <v>22</v>
      </c>
      <c r="B40" s="6" t="s">
        <v>30</v>
      </c>
      <c r="C40" s="6"/>
      <c r="D40" s="6"/>
      <c r="E40" s="6"/>
      <c r="F40" s="6"/>
      <c r="G40" s="6"/>
    </row>
    <row r="41" spans="1:13" s="7" customFormat="1" ht="14.25" customHeight="1" x14ac:dyDescent="0.2">
      <c r="A41" s="11"/>
      <c r="B41" s="6"/>
      <c r="C41" s="6"/>
      <c r="D41" s="6"/>
      <c r="E41" s="6"/>
      <c r="F41" s="6"/>
      <c r="G41" s="6"/>
    </row>
    <row r="42" spans="1:13" s="7" customFormat="1" ht="14.25" hidden="1" customHeight="1" x14ac:dyDescent="0.2">
      <c r="A42" s="11"/>
      <c r="B42" s="35" t="s">
        <v>56</v>
      </c>
      <c r="C42" s="34"/>
      <c r="D42" s="34"/>
      <c r="E42" s="34"/>
      <c r="F42" s="34"/>
      <c r="G42" s="34"/>
      <c r="H42" s="34"/>
      <c r="I42" s="34"/>
    </row>
    <row r="43" spans="1:13" s="7" customFormat="1" ht="14.25" hidden="1" customHeight="1" x14ac:dyDescent="0.2">
      <c r="A43" s="11"/>
      <c r="B43" s="34" t="s">
        <v>55</v>
      </c>
      <c r="C43" s="34" t="s">
        <v>52</v>
      </c>
      <c r="D43" s="34"/>
      <c r="E43" s="34"/>
      <c r="F43" s="34"/>
      <c r="G43" s="34"/>
      <c r="H43" s="34"/>
      <c r="I43" s="34"/>
    </row>
    <row r="44" spans="1:13" s="7" customFormat="1" ht="14.25" hidden="1" customHeight="1" x14ac:dyDescent="0.2">
      <c r="A44" s="11"/>
      <c r="B44" s="34" t="s">
        <v>57</v>
      </c>
      <c r="C44" s="34"/>
      <c r="D44" s="34"/>
      <c r="E44" s="34"/>
      <c r="F44" s="34"/>
      <c r="G44" s="34"/>
      <c r="H44" s="34"/>
      <c r="I44" s="34"/>
    </row>
    <row r="45" spans="1:13" s="7" customFormat="1" ht="14.25" hidden="1" customHeight="1" x14ac:dyDescent="0.2">
      <c r="A45" s="11"/>
      <c r="B45" s="34" t="s">
        <v>58</v>
      </c>
      <c r="C45" s="34"/>
      <c r="D45" s="34"/>
      <c r="E45" s="34"/>
      <c r="F45" s="34"/>
      <c r="G45" s="34"/>
      <c r="H45" s="34"/>
      <c r="I45" s="34"/>
    </row>
    <row r="46" spans="1:13" s="7" customFormat="1" ht="14.25" hidden="1" customHeight="1" x14ac:dyDescent="0.2">
      <c r="A46" s="11"/>
      <c r="B46" s="34" t="s">
        <v>59</v>
      </c>
      <c r="C46" s="33"/>
      <c r="D46" s="33"/>
      <c r="E46" s="33"/>
      <c r="F46" s="33"/>
      <c r="G46" s="33"/>
      <c r="H46" s="33"/>
      <c r="I46" s="33"/>
    </row>
    <row r="47" spans="1:13" s="7" customFormat="1" ht="14.25" hidden="1" customHeight="1" x14ac:dyDescent="0.2">
      <c r="A47" s="11"/>
      <c r="B47" s="34" t="s">
        <v>60</v>
      </c>
      <c r="C47" s="33"/>
      <c r="D47" s="33"/>
      <c r="E47" s="33"/>
      <c r="F47" s="33"/>
      <c r="G47" s="33"/>
      <c r="H47" s="33"/>
      <c r="I47" s="33"/>
    </row>
    <row r="48" spans="1:13" s="7" customFormat="1" ht="14.25" hidden="1" customHeight="1" x14ac:dyDescent="0.2">
      <c r="A48" s="11"/>
      <c r="B48" s="34" t="s">
        <v>34</v>
      </c>
      <c r="C48" s="33"/>
      <c r="D48" s="33"/>
      <c r="E48" s="33"/>
      <c r="F48" s="33"/>
      <c r="G48" s="33"/>
      <c r="H48" s="33"/>
      <c r="I48" s="33"/>
    </row>
    <row r="49" spans="1:13" s="7" customFormat="1" ht="14.25" hidden="1" customHeight="1" x14ac:dyDescent="0.2">
      <c r="A49" s="11"/>
      <c r="B49" s="34" t="s">
        <v>61</v>
      </c>
      <c r="C49" s="33"/>
      <c r="D49" s="33"/>
      <c r="E49" s="33"/>
      <c r="F49" s="33"/>
      <c r="G49" s="33"/>
      <c r="H49" s="33"/>
      <c r="I49" s="33"/>
    </row>
    <row r="50" spans="1:13" s="7" customFormat="1" ht="14.25" hidden="1" customHeight="1" x14ac:dyDescent="0.2">
      <c r="A50" s="11"/>
      <c r="B50" s="34" t="s">
        <v>27</v>
      </c>
      <c r="C50" s="33"/>
      <c r="D50" s="33"/>
      <c r="E50" s="33"/>
      <c r="F50" s="33"/>
      <c r="G50" s="33"/>
      <c r="H50" s="33"/>
      <c r="I50" s="33"/>
    </row>
    <row r="51" spans="1:13" s="7" customFormat="1" ht="14.25" hidden="1" customHeight="1" x14ac:dyDescent="0.2">
      <c r="A51" s="11"/>
      <c r="B51" s="34" t="s">
        <v>40</v>
      </c>
      <c r="C51" s="33"/>
      <c r="D51" s="33"/>
      <c r="E51" s="33"/>
      <c r="F51" s="33"/>
      <c r="G51" s="33"/>
      <c r="H51" s="33"/>
      <c r="I51" s="33"/>
    </row>
    <row r="52" spans="1:13" s="7" customFormat="1" ht="14.25" hidden="1" customHeight="1" x14ac:dyDescent="0.2">
      <c r="A52" s="11"/>
      <c r="B52" s="34" t="s">
        <v>41</v>
      </c>
      <c r="C52" s="33"/>
      <c r="D52" s="33"/>
      <c r="E52" s="33"/>
      <c r="F52" s="33"/>
      <c r="G52" s="33"/>
      <c r="H52" s="33"/>
      <c r="I52" s="33"/>
    </row>
    <row r="53" spans="1:13" s="7" customFormat="1" ht="14.25" hidden="1" customHeight="1" x14ac:dyDescent="0.2">
      <c r="A53" s="11"/>
      <c r="B53" s="34" t="s">
        <v>42</v>
      </c>
      <c r="C53" s="33"/>
      <c r="D53" s="33"/>
      <c r="E53" s="33"/>
      <c r="F53" s="33"/>
      <c r="G53" s="33"/>
      <c r="H53" s="33"/>
      <c r="I53" s="33"/>
    </row>
    <row r="54" spans="1:13" s="7" customFormat="1" ht="14.25" hidden="1" customHeight="1" x14ac:dyDescent="0.2">
      <c r="A54" s="11"/>
      <c r="B54" s="6" t="s">
        <v>40</v>
      </c>
      <c r="C54" s="1"/>
      <c r="D54" s="1"/>
      <c r="E54" s="1"/>
      <c r="F54" s="1"/>
      <c r="G54" s="1"/>
      <c r="H54" s="1"/>
      <c r="I54" s="1"/>
    </row>
    <row r="55" spans="1:13" s="7" customFormat="1" ht="14.25" hidden="1" customHeight="1" x14ac:dyDescent="0.2">
      <c r="A55" s="11"/>
      <c r="B55" s="6" t="s">
        <v>41</v>
      </c>
      <c r="C55" s="1"/>
      <c r="D55" s="1"/>
      <c r="E55" s="1"/>
      <c r="F55" s="1"/>
      <c r="G55" s="1"/>
      <c r="H55" s="1"/>
      <c r="I55" s="1"/>
    </row>
    <row r="56" spans="1:13" ht="14.25" hidden="1" customHeight="1" outlineLevel="1" x14ac:dyDescent="0.2">
      <c r="A56" s="12"/>
      <c r="B56" s="6" t="s">
        <v>42</v>
      </c>
      <c r="J56" s="6"/>
      <c r="K56" s="6"/>
      <c r="L56" s="6"/>
      <c r="M56" s="6"/>
    </row>
    <row r="57" spans="1:13" ht="14.25" hidden="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ht="14.25" customHeight="1" outlineLevel="1" x14ac:dyDescent="0.2">
      <c r="A58" s="9" t="s">
        <v>18</v>
      </c>
      <c r="B58" s="10" t="s">
        <v>35</v>
      </c>
      <c r="C58" s="6" t="s">
        <v>160</v>
      </c>
      <c r="F58" s="6" t="s">
        <v>161</v>
      </c>
      <c r="J58" s="6"/>
      <c r="K58" s="6"/>
      <c r="L58" s="6"/>
      <c r="M58" s="6"/>
    </row>
    <row r="59" spans="1:13" ht="14.25" customHeight="1" outlineLevel="1" x14ac:dyDescent="0.2">
      <c r="A59" s="11" t="s">
        <v>20</v>
      </c>
      <c r="B59" s="6" t="s">
        <v>36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ht="14.25" customHeight="1" outlineLevel="1" x14ac:dyDescent="0.2">
      <c r="A60" s="12" t="s">
        <v>22</v>
      </c>
      <c r="B60" s="6" t="s">
        <v>23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ht="14.25" customHeight="1" outlineLevel="1" x14ac:dyDescent="0.2">
      <c r="A61" s="12" t="s">
        <v>22</v>
      </c>
      <c r="B61" s="6" t="s">
        <v>37</v>
      </c>
    </row>
    <row r="62" spans="1:13" ht="14.25" customHeight="1" outlineLevel="1" x14ac:dyDescent="0.2">
      <c r="A62" s="12" t="s">
        <v>22</v>
      </c>
      <c r="B62" s="6" t="s">
        <v>38</v>
      </c>
    </row>
    <row r="63" spans="1:13" ht="14.25" hidden="1" customHeight="1" outlineLevel="1" x14ac:dyDescent="0.2">
      <c r="A63" s="12" t="s">
        <v>22</v>
      </c>
      <c r="B63" s="6" t="s">
        <v>34</v>
      </c>
      <c r="K63" s="3"/>
    </row>
    <row r="64" spans="1:13" ht="14.25" customHeight="1" outlineLevel="1" x14ac:dyDescent="0.2">
      <c r="A64" s="12" t="s">
        <v>22</v>
      </c>
      <c r="B64" s="6" t="s">
        <v>39</v>
      </c>
      <c r="K64" s="3"/>
    </row>
    <row r="65" spans="1:15" ht="14.25" customHeight="1" outlineLevel="1" x14ac:dyDescent="0.2">
      <c r="A65" s="12" t="s">
        <v>22</v>
      </c>
      <c r="B65" s="6" t="s">
        <v>27</v>
      </c>
      <c r="K65" s="3"/>
      <c r="L65" s="61"/>
      <c r="M65" s="61"/>
    </row>
    <row r="66" spans="1:15" ht="14.25" customHeight="1" outlineLevel="1" x14ac:dyDescent="0.2">
      <c r="A66" s="11" t="s">
        <v>28</v>
      </c>
      <c r="B66" s="6" t="s">
        <v>40</v>
      </c>
    </row>
    <row r="67" spans="1:15" ht="14.25" hidden="1" customHeight="1" outlineLevel="1" x14ac:dyDescent="0.2">
      <c r="B67" s="6" t="s">
        <v>41</v>
      </c>
    </row>
    <row r="68" spans="1:15" ht="14.25" customHeight="1" outlineLevel="1" x14ac:dyDescent="0.2">
      <c r="B68" s="6" t="s">
        <v>42</v>
      </c>
    </row>
    <row r="69" spans="1:15" outlineLevel="1" x14ac:dyDescent="0.2">
      <c r="A69" s="11" t="s">
        <v>28</v>
      </c>
      <c r="B69" s="6" t="s">
        <v>40</v>
      </c>
    </row>
    <row r="70" spans="1:15" outlineLevel="1" x14ac:dyDescent="0.2">
      <c r="B70" s="6" t="s">
        <v>64</v>
      </c>
    </row>
    <row r="71" spans="1:15" ht="13.5" customHeight="1" x14ac:dyDescent="0.2">
      <c r="B71" s="6"/>
    </row>
    <row r="72" spans="1:15" s="56" customFormat="1" ht="15.75" x14ac:dyDescent="0.25">
      <c r="A72" s="53"/>
      <c r="B72" s="53"/>
      <c r="C72" s="53"/>
      <c r="D72" s="53"/>
      <c r="E72" s="54"/>
      <c r="F72" s="54"/>
      <c r="G72" s="55"/>
      <c r="H72" s="54"/>
      <c r="I72" s="55"/>
      <c r="J72" s="55"/>
      <c r="K72" s="55"/>
      <c r="L72" s="53"/>
    </row>
    <row r="73" spans="1:15" s="56" customFormat="1" ht="9.75" customHeight="1" x14ac:dyDescent="0.25">
      <c r="A73" s="53"/>
      <c r="B73" s="53"/>
      <c r="C73" s="53"/>
      <c r="D73" s="53"/>
      <c r="E73" s="53"/>
      <c r="F73" s="53"/>
      <c r="H73" s="53"/>
      <c r="L73" s="53"/>
    </row>
    <row r="74" spans="1:15" s="56" customFormat="1" ht="15.75" x14ac:dyDescent="0.25">
      <c r="A74" s="57"/>
      <c r="B74" s="53"/>
      <c r="C74" s="54"/>
      <c r="D74" s="54"/>
      <c r="E74" s="54"/>
      <c r="F74" s="54"/>
      <c r="G74" s="55"/>
      <c r="H74" s="54"/>
      <c r="I74" s="55"/>
      <c r="J74" s="55"/>
      <c r="K74" s="55"/>
      <c r="L74" s="53"/>
    </row>
    <row r="75" spans="1:15" s="56" customFormat="1" ht="9.75" customHeight="1" x14ac:dyDescent="0.25">
      <c r="A75" s="57"/>
      <c r="B75" s="53"/>
      <c r="C75" s="53"/>
      <c r="D75" s="53"/>
      <c r="E75" s="53"/>
      <c r="F75" s="53"/>
      <c r="H75" s="53"/>
      <c r="L75" s="53"/>
    </row>
    <row r="76" spans="1:15" s="56" customFormat="1" ht="15.75" x14ac:dyDescent="0.25">
      <c r="A76" s="57"/>
      <c r="B76" s="53"/>
      <c r="C76" s="54"/>
      <c r="D76" s="54"/>
      <c r="E76" s="54"/>
      <c r="F76" s="54"/>
      <c r="G76" s="55"/>
      <c r="H76" s="54"/>
      <c r="I76" s="55"/>
      <c r="J76" s="55"/>
      <c r="K76" s="55"/>
      <c r="L76" s="53"/>
    </row>
    <row r="77" spans="1:15" s="56" customFormat="1" ht="9.75" customHeight="1" x14ac:dyDescent="0.25">
      <c r="A77" s="57"/>
      <c r="B77" s="53"/>
      <c r="C77" s="53"/>
      <c r="D77" s="53"/>
      <c r="E77" s="53"/>
      <c r="F77" s="53"/>
      <c r="H77" s="53"/>
      <c r="L77" s="53"/>
    </row>
    <row r="78" spans="1:15" s="56" customFormat="1" ht="15.75" x14ac:dyDescent="0.25">
      <c r="A78" s="57"/>
      <c r="B78" s="58"/>
      <c r="C78" s="59"/>
      <c r="D78" s="59"/>
      <c r="E78" s="59"/>
      <c r="F78" s="59"/>
      <c r="G78" s="55"/>
      <c r="H78" s="59"/>
      <c r="I78" s="55"/>
      <c r="J78" s="55"/>
      <c r="K78" s="55"/>
      <c r="L78" s="53"/>
    </row>
    <row r="79" spans="1:15" ht="5.25" customHeight="1" x14ac:dyDescent="0.3">
      <c r="A79" s="31"/>
      <c r="B79" s="31"/>
      <c r="C79" s="31"/>
      <c r="D79" s="31"/>
      <c r="E79" s="31"/>
      <c r="F79" s="31"/>
      <c r="G79" s="31"/>
      <c r="H79" s="30"/>
      <c r="I79" s="21"/>
      <c r="J79" s="21"/>
      <c r="K79" s="21"/>
      <c r="L79" s="21"/>
      <c r="M79" s="22"/>
      <c r="N79" s="21"/>
      <c r="O79" s="22"/>
    </row>
    <row r="80" spans="1:15" s="33" customFormat="1" ht="15.75" x14ac:dyDescent="0.25">
      <c r="B80" s="60"/>
      <c r="C80" s="60"/>
      <c r="D80" s="60"/>
      <c r="E80" s="60"/>
      <c r="F80" s="60"/>
      <c r="G80" s="60"/>
      <c r="H80" s="60"/>
      <c r="I80" s="60"/>
    </row>
    <row r="85" spans="11:11" x14ac:dyDescent="0.2">
      <c r="K85" s="7"/>
    </row>
    <row r="86" spans="11:11" ht="15.75" x14ac:dyDescent="0.25">
      <c r="K86" s="16"/>
    </row>
    <row r="87" spans="11:11" ht="15.75" x14ac:dyDescent="0.25">
      <c r="K87" s="16"/>
    </row>
    <row r="88" spans="11:11" ht="15.75" x14ac:dyDescent="0.25">
      <c r="K88" s="16"/>
    </row>
    <row r="89" spans="11:11" ht="15.75" x14ac:dyDescent="0.25">
      <c r="K89" s="16"/>
    </row>
    <row r="90" spans="11:11" ht="15.75" x14ac:dyDescent="0.25">
      <c r="K90" s="16"/>
    </row>
    <row r="91" spans="11:11" x14ac:dyDescent="0.2">
      <c r="K91" s="6"/>
    </row>
    <row r="92" spans="11:11" x14ac:dyDescent="0.2">
      <c r="K92" s="6"/>
    </row>
    <row r="93" spans="11:11" x14ac:dyDescent="0.2">
      <c r="K93" s="15"/>
    </row>
    <row r="94" spans="11:11" x14ac:dyDescent="0.2">
      <c r="K94" s="6"/>
    </row>
    <row r="95" spans="11:11" x14ac:dyDescent="0.2">
      <c r="K95" s="6"/>
    </row>
    <row r="96" spans="11:11" x14ac:dyDescent="0.2">
      <c r="K96" s="6"/>
    </row>
    <row r="97" spans="11:11" x14ac:dyDescent="0.2">
      <c r="K97" s="6"/>
    </row>
    <row r="98" spans="11:11" x14ac:dyDescent="0.2">
      <c r="K98" s="7"/>
    </row>
  </sheetData>
  <mergeCells count="24">
    <mergeCell ref="A1:M1"/>
    <mergeCell ref="A5:L5"/>
    <mergeCell ref="H10:L10"/>
    <mergeCell ref="B15:H15"/>
    <mergeCell ref="A17:G17"/>
    <mergeCell ref="A3:M3"/>
    <mergeCell ref="A6:K6"/>
    <mergeCell ref="B7:M7"/>
    <mergeCell ref="A4:M4"/>
    <mergeCell ref="B24:M24"/>
    <mergeCell ref="A21:G21"/>
    <mergeCell ref="A20:G20"/>
    <mergeCell ref="A10:A11"/>
    <mergeCell ref="B10:B11"/>
    <mergeCell ref="C10:C11"/>
    <mergeCell ref="D10:D11"/>
    <mergeCell ref="E10:E11"/>
    <mergeCell ref="A18:G18"/>
    <mergeCell ref="M10:M11"/>
    <mergeCell ref="A12:M12"/>
    <mergeCell ref="A14:G14"/>
    <mergeCell ref="A19:G19"/>
    <mergeCell ref="F10:F11"/>
    <mergeCell ref="G10:G11"/>
  </mergeCells>
  <pageMargins left="0.78740157480314965" right="0.78740157480314965" top="0.98425196850393704" bottom="0.59055118110236227" header="0" footer="0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8"/>
  <sheetViews>
    <sheetView view="pageBreakPreview" topLeftCell="A7" zoomScale="85" zoomScaleNormal="85" zoomScaleSheetLayoutView="85" workbookViewId="0">
      <selection activeCell="A73" sqref="A73:XFD79"/>
    </sheetView>
  </sheetViews>
  <sheetFormatPr defaultRowHeight="12.75" outlineLevelRow="1" x14ac:dyDescent="0.2"/>
  <cols>
    <col min="1" max="1" width="3.85546875" style="1" customWidth="1"/>
    <col min="2" max="2" width="45.85546875" style="1" customWidth="1"/>
    <col min="3" max="3" width="18.140625" style="1" customWidth="1"/>
    <col min="4" max="4" width="11" style="1" customWidth="1"/>
    <col min="5" max="7" width="14.42578125" style="1" customWidth="1"/>
    <col min="8" max="12" width="15.7109375" style="1" customWidth="1"/>
    <col min="13" max="13" width="16.7109375" style="1" customWidth="1"/>
    <col min="14" max="14" width="13.7109375" style="1" customWidth="1"/>
    <col min="15" max="16384" width="9.140625" style="1"/>
  </cols>
  <sheetData>
    <row r="1" spans="1:14" s="40" customFormat="1" ht="27" customHeight="1" x14ac:dyDescent="0.3">
      <c r="A1" s="191" t="s">
        <v>63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 s="41" customFormat="1" ht="11.25" x14ac:dyDescent="0.2">
      <c r="G2" s="42"/>
    </row>
    <row r="3" spans="1:14" s="40" customFormat="1" ht="30.7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4" s="43" customFormat="1" ht="15.75" x14ac:dyDescent="0.25">
      <c r="A4" s="173" t="s">
        <v>162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4" ht="15.75" x14ac:dyDescent="0.25">
      <c r="A5" s="192" t="s">
        <v>62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4" s="44" customFormat="1" ht="15.75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4" s="44" customFormat="1" ht="20.25" customHeight="1" x14ac:dyDescent="0.25">
      <c r="A7" s="45"/>
      <c r="B7" s="170" t="s">
        <v>96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4" ht="17.25" customHeight="1" x14ac:dyDescent="0.25">
      <c r="M8" s="17"/>
    </row>
    <row r="10" spans="1:14" ht="12.75" customHeight="1" x14ac:dyDescent="0.2">
      <c r="A10" s="179" t="s">
        <v>1</v>
      </c>
      <c r="B10" s="179" t="s">
        <v>2</v>
      </c>
      <c r="C10" s="179" t="s">
        <v>3</v>
      </c>
      <c r="D10" s="179" t="s">
        <v>4</v>
      </c>
      <c r="E10" s="179" t="s">
        <v>5</v>
      </c>
      <c r="F10" s="187" t="s">
        <v>6</v>
      </c>
      <c r="G10" s="179" t="s">
        <v>7</v>
      </c>
      <c r="H10" s="179" t="s">
        <v>163</v>
      </c>
      <c r="I10" s="179"/>
      <c r="J10" s="179"/>
      <c r="K10" s="179"/>
      <c r="L10" s="179"/>
      <c r="M10" s="181" t="s">
        <v>8</v>
      </c>
    </row>
    <row r="11" spans="1:14" ht="80.25" customHeight="1" x14ac:dyDescent="0.2">
      <c r="A11" s="179"/>
      <c r="B11" s="179"/>
      <c r="C11" s="179"/>
      <c r="D11" s="180"/>
      <c r="E11" s="179"/>
      <c r="F11" s="187"/>
      <c r="G11" s="180"/>
      <c r="H11" s="38" t="s">
        <v>9</v>
      </c>
      <c r="I11" s="38" t="s">
        <v>10</v>
      </c>
      <c r="J11" s="38" t="s">
        <v>11</v>
      </c>
      <c r="K11" s="38" t="s">
        <v>45</v>
      </c>
      <c r="L11" s="38" t="s">
        <v>12</v>
      </c>
      <c r="M11" s="182"/>
    </row>
    <row r="12" spans="1:14" ht="15" x14ac:dyDescent="0.25">
      <c r="A12" s="183" t="s">
        <v>94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5"/>
    </row>
    <row r="13" spans="1:14" ht="15" x14ac:dyDescent="0.25">
      <c r="A13" s="29">
        <v>1</v>
      </c>
      <c r="B13" s="46" t="s">
        <v>53</v>
      </c>
      <c r="C13" s="47" t="s">
        <v>50</v>
      </c>
      <c r="D13" s="47">
        <v>635.1</v>
      </c>
      <c r="E13" s="47">
        <v>0.02</v>
      </c>
      <c r="F13" s="62">
        <f>ROUND((1+(1.5+3.3+9+8+10)/100),3)*1.018*1.12</f>
        <v>1.5027308800000003</v>
      </c>
      <c r="G13" s="49">
        <f>ROUND((D13*E13*F13),2)</f>
        <v>19.09</v>
      </c>
      <c r="H13" s="49">
        <f>ROUND((0.8*G13*4.96*1.09),3)*1000</f>
        <v>82567</v>
      </c>
      <c r="I13" s="49">
        <f>ROUND((0*G13*4.61*1.09),3)*1000</f>
        <v>0</v>
      </c>
      <c r="J13" s="50">
        <f>ROUND((0*G13*14.98*1.09),3)*1000</f>
        <v>0</v>
      </c>
      <c r="K13" s="50">
        <f>ROUND((0.075*G13*9.1*1.09*0.6),3)*1000</f>
        <v>8521</v>
      </c>
      <c r="L13" s="50">
        <f>ROUND((0.125*G13*9.1*1.09),3)*1000</f>
        <v>23669</v>
      </c>
      <c r="M13" s="49">
        <f>SUM(H13:L13)</f>
        <v>114757</v>
      </c>
    </row>
    <row r="14" spans="1:14" ht="16.5" customHeight="1" x14ac:dyDescent="0.2">
      <c r="A14" s="186" t="s">
        <v>65</v>
      </c>
      <c r="B14" s="186"/>
      <c r="C14" s="186"/>
      <c r="D14" s="186"/>
      <c r="E14" s="186"/>
      <c r="F14" s="186"/>
      <c r="G14" s="186"/>
      <c r="H14" s="24">
        <f>H13</f>
        <v>82567</v>
      </c>
      <c r="I14" s="24">
        <f t="shared" ref="I14:L14" si="0">I13</f>
        <v>0</v>
      </c>
      <c r="J14" s="24">
        <f t="shared" si="0"/>
        <v>0</v>
      </c>
      <c r="K14" s="24">
        <f t="shared" si="0"/>
        <v>8521</v>
      </c>
      <c r="L14" s="24">
        <f t="shared" si="0"/>
        <v>23669</v>
      </c>
      <c r="M14" s="24">
        <f>SUM(H14:L14)</f>
        <v>114757</v>
      </c>
      <c r="N14" s="3"/>
    </row>
    <row r="15" spans="1:14" ht="15" x14ac:dyDescent="0.2">
      <c r="A15" s="39"/>
      <c r="B15" s="186" t="s">
        <v>95</v>
      </c>
      <c r="C15" s="186"/>
      <c r="D15" s="186"/>
      <c r="E15" s="186"/>
      <c r="F15" s="186"/>
      <c r="G15" s="186"/>
      <c r="H15" s="186"/>
      <c r="I15" s="24"/>
      <c r="J15" s="24"/>
      <c r="K15" s="24"/>
      <c r="L15" s="24"/>
      <c r="M15" s="24"/>
    </row>
    <row r="16" spans="1:14" ht="30" x14ac:dyDescent="0.25">
      <c r="A16" s="29">
        <v>3</v>
      </c>
      <c r="B16" s="137" t="s">
        <v>157</v>
      </c>
      <c r="C16" s="26" t="s">
        <v>148</v>
      </c>
      <c r="D16" s="52">
        <v>324.60000000000002</v>
      </c>
      <c r="E16" s="26">
        <v>1</v>
      </c>
      <c r="F16" s="62">
        <f>ROUND((1+(1.5+3.3+9+8+10)/100),3)</f>
        <v>1.3180000000000001</v>
      </c>
      <c r="G16" s="25">
        <f>ROUND((D16*E16*F16),2)</f>
        <v>427.82</v>
      </c>
      <c r="H16" s="25">
        <f>ROUND((0.455*G16*9.14 )*1.09,2)*1000</f>
        <v>1939300</v>
      </c>
      <c r="I16" s="25">
        <f>ROUND((0.3*G16*4.61)*1.09,2)*1000</f>
        <v>644930</v>
      </c>
      <c r="J16" s="25">
        <f>ROUND((0.025*G16*15.11)*1.09,2)*1000</f>
        <v>176150</v>
      </c>
      <c r="K16" s="25">
        <f>ROUND((0.16*G16*9.1)*1.09*0.6,2)*1000</f>
        <v>407380</v>
      </c>
      <c r="L16" s="25">
        <f>ROUND((0.06*G16*9.1)*1.09,2)*1000</f>
        <v>254610</v>
      </c>
      <c r="M16" s="25">
        <f>SUM(H16:L16)</f>
        <v>3422370</v>
      </c>
    </row>
    <row r="17" spans="1:14" ht="15" x14ac:dyDescent="0.25">
      <c r="A17" s="29">
        <v>2</v>
      </c>
      <c r="B17" s="46" t="s">
        <v>69</v>
      </c>
      <c r="C17" s="47" t="s">
        <v>70</v>
      </c>
      <c r="D17" s="47">
        <v>68</v>
      </c>
      <c r="E17" s="47">
        <v>0.12</v>
      </c>
      <c r="F17" s="62">
        <f>F16</f>
        <v>1.3180000000000001</v>
      </c>
      <c r="G17" s="49">
        <f>ROUND((D17*E17*F17),2)</f>
        <v>10.75</v>
      </c>
      <c r="H17" s="49">
        <f>ROUND((0.8*G17*4.92*1.09),3)*1000</f>
        <v>46120</v>
      </c>
      <c r="I17" s="49">
        <f>ROUND((0*G17*4.61*1.09),3)*1000</f>
        <v>0</v>
      </c>
      <c r="J17" s="50">
        <f>ROUND((0*G17*14.98*1.09),3)*1000</f>
        <v>0</v>
      </c>
      <c r="K17" s="50">
        <f>ROUND((0.075*G17*9.1*1.09*0.6),3)*1000</f>
        <v>4798</v>
      </c>
      <c r="L17" s="50">
        <f>ROUND((0.125*G17*9.1*1.09),3)*1000</f>
        <v>13329</v>
      </c>
      <c r="M17" s="49">
        <f t="shared" ref="M17:M22" si="1">SUM(H17:L17)</f>
        <v>64247</v>
      </c>
    </row>
    <row r="18" spans="1:14" ht="15" x14ac:dyDescent="0.2">
      <c r="A18" s="186" t="s">
        <v>89</v>
      </c>
      <c r="B18" s="186"/>
      <c r="C18" s="186"/>
      <c r="D18" s="186"/>
      <c r="E18" s="186"/>
      <c r="F18" s="186"/>
      <c r="G18" s="186"/>
      <c r="H18" s="24">
        <f>H16+H17</f>
        <v>1985420</v>
      </c>
      <c r="I18" s="24">
        <f t="shared" ref="I18:L18" si="2">I16+I17</f>
        <v>644930</v>
      </c>
      <c r="J18" s="24">
        <f t="shared" si="2"/>
        <v>176150</v>
      </c>
      <c r="K18" s="24">
        <f t="shared" si="2"/>
        <v>412178</v>
      </c>
      <c r="L18" s="24">
        <f t="shared" si="2"/>
        <v>267939</v>
      </c>
      <c r="M18" s="24">
        <f t="shared" si="1"/>
        <v>3486617</v>
      </c>
    </row>
    <row r="19" spans="1:14" ht="15" customHeight="1" x14ac:dyDescent="0.2">
      <c r="A19" s="188" t="s">
        <v>90</v>
      </c>
      <c r="B19" s="189"/>
      <c r="C19" s="189"/>
      <c r="D19" s="189"/>
      <c r="E19" s="189"/>
      <c r="F19" s="189"/>
      <c r="G19" s="190"/>
      <c r="H19" s="27">
        <f>H18+H14</f>
        <v>2067987</v>
      </c>
      <c r="I19" s="27">
        <f t="shared" ref="I19:L19" si="3">I18+I14</f>
        <v>644930</v>
      </c>
      <c r="J19" s="27">
        <f t="shared" si="3"/>
        <v>176150</v>
      </c>
      <c r="K19" s="27">
        <f t="shared" si="3"/>
        <v>420699</v>
      </c>
      <c r="L19" s="27">
        <f t="shared" si="3"/>
        <v>291608</v>
      </c>
      <c r="M19" s="27">
        <f t="shared" si="1"/>
        <v>3601374</v>
      </c>
    </row>
    <row r="20" spans="1:14" ht="13.5" hidden="1" customHeight="1" x14ac:dyDescent="0.2">
      <c r="A20" s="176" t="s">
        <v>13</v>
      </c>
      <c r="B20" s="177"/>
      <c r="C20" s="177"/>
      <c r="D20" s="177"/>
      <c r="E20" s="177"/>
      <c r="F20" s="177"/>
      <c r="G20" s="178"/>
      <c r="H20" s="24"/>
      <c r="I20" s="24"/>
      <c r="J20" s="24"/>
      <c r="K20" s="24"/>
      <c r="L20" s="24"/>
      <c r="M20" s="24">
        <f t="shared" si="1"/>
        <v>0</v>
      </c>
    </row>
    <row r="21" spans="1:14" ht="19.5" customHeight="1" x14ac:dyDescent="0.2">
      <c r="A21" s="176" t="s">
        <v>54</v>
      </c>
      <c r="B21" s="177"/>
      <c r="C21" s="177"/>
      <c r="D21" s="177"/>
      <c r="E21" s="177"/>
      <c r="F21" s="177"/>
      <c r="G21" s="178"/>
      <c r="H21" s="25">
        <f>H19*0.2</f>
        <v>413597.4</v>
      </c>
      <c r="I21" s="25">
        <f>I19*0.2</f>
        <v>128986</v>
      </c>
      <c r="J21" s="25">
        <f>J19*0.2</f>
        <v>35230</v>
      </c>
      <c r="K21" s="25">
        <f>K19*0.2</f>
        <v>84139.8</v>
      </c>
      <c r="L21" s="25">
        <f>L19*0.2</f>
        <v>58321.600000000006</v>
      </c>
      <c r="M21" s="25">
        <f t="shared" si="1"/>
        <v>720274.8</v>
      </c>
    </row>
    <row r="22" spans="1:14" ht="13.5" customHeight="1" x14ac:dyDescent="0.2">
      <c r="A22" s="176" t="s">
        <v>14</v>
      </c>
      <c r="B22" s="177"/>
      <c r="C22" s="177"/>
      <c r="D22" s="177"/>
      <c r="E22" s="177"/>
      <c r="F22" s="177"/>
      <c r="G22" s="178"/>
      <c r="H22" s="24">
        <f t="shared" ref="H22:L22" si="4">SUM(H19:H21)</f>
        <v>2481584.4</v>
      </c>
      <c r="I22" s="24">
        <f t="shared" si="4"/>
        <v>773916</v>
      </c>
      <c r="J22" s="24">
        <f t="shared" si="4"/>
        <v>211380</v>
      </c>
      <c r="K22" s="24">
        <f t="shared" si="4"/>
        <v>504838.8</v>
      </c>
      <c r="L22" s="24">
        <f t="shared" si="4"/>
        <v>349929.6</v>
      </c>
      <c r="M22" s="24">
        <f t="shared" si="1"/>
        <v>4321648.8</v>
      </c>
      <c r="N22" s="3"/>
    </row>
    <row r="23" spans="1:14" ht="13.5" customHeight="1" x14ac:dyDescent="0.2">
      <c r="A23" s="4"/>
      <c r="B23" s="4"/>
      <c r="C23" s="4"/>
      <c r="D23" s="4"/>
      <c r="E23" s="4"/>
      <c r="F23" s="4"/>
      <c r="G23" s="4"/>
      <c r="H23" s="5"/>
      <c r="I23" s="5"/>
      <c r="J23" s="5"/>
      <c r="K23" s="5"/>
      <c r="L23" s="5"/>
      <c r="M23" s="5"/>
    </row>
    <row r="24" spans="1:14" x14ac:dyDescent="0.2">
      <c r="A24" s="6"/>
      <c r="B24" s="6" t="s">
        <v>15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4" ht="27" customHeight="1" x14ac:dyDescent="0.2">
      <c r="A25" s="6"/>
      <c r="B25" s="152" t="s">
        <v>16</v>
      </c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4" s="7" customFormat="1" ht="14.25" hidden="1" customHeight="1" x14ac:dyDescent="0.2">
      <c r="F26" s="7" t="s">
        <v>17</v>
      </c>
    </row>
    <row r="27" spans="1:14" s="7" customFormat="1" ht="10.5" hidden="1" customHeight="1" x14ac:dyDescent="0.2">
      <c r="A27" s="8"/>
    </row>
    <row r="28" spans="1:14" ht="14.25" hidden="1" customHeight="1" outlineLevel="1" x14ac:dyDescent="0.2">
      <c r="A28" s="9" t="s">
        <v>18</v>
      </c>
      <c r="B28" s="10" t="s">
        <v>19</v>
      </c>
      <c r="C28" s="6"/>
      <c r="D28" s="6"/>
      <c r="E28" s="6"/>
      <c r="F28" s="6"/>
      <c r="G28" s="6"/>
      <c r="H28" s="6"/>
      <c r="I28" s="6"/>
      <c r="J28" s="15"/>
      <c r="L28" s="6"/>
      <c r="M28" s="6"/>
    </row>
    <row r="29" spans="1:14" ht="14.25" hidden="1" customHeight="1" outlineLevel="1" x14ac:dyDescent="0.2">
      <c r="A29" s="11" t="s">
        <v>20</v>
      </c>
      <c r="B29" s="6" t="s">
        <v>21</v>
      </c>
      <c r="C29" s="6" t="s">
        <v>51</v>
      </c>
      <c r="E29" s="6"/>
      <c r="F29" s="6"/>
      <c r="G29" s="6"/>
      <c r="I29" s="6"/>
      <c r="J29" s="6"/>
      <c r="L29" s="6"/>
      <c r="M29" s="6"/>
    </row>
    <row r="30" spans="1:14" ht="14.25" hidden="1" customHeight="1" outlineLevel="1" x14ac:dyDescent="0.2">
      <c r="A30" s="12" t="s">
        <v>22</v>
      </c>
      <c r="B30" s="6" t="s">
        <v>23</v>
      </c>
      <c r="C30" s="6"/>
      <c r="D30" s="6"/>
      <c r="E30" s="6"/>
      <c r="F30" s="6"/>
      <c r="G30" s="6"/>
      <c r="H30" s="6"/>
      <c r="I30" s="6"/>
      <c r="J30" s="6"/>
      <c r="L30" s="6"/>
      <c r="M30" s="6"/>
    </row>
    <row r="31" spans="1:14" ht="14.25" hidden="1" customHeight="1" outlineLevel="1" x14ac:dyDescent="0.2">
      <c r="A31" s="12" t="s">
        <v>22</v>
      </c>
      <c r="B31" s="6" t="s">
        <v>24</v>
      </c>
      <c r="C31" s="6"/>
      <c r="D31" s="6"/>
      <c r="E31" s="6"/>
      <c r="F31" s="6"/>
      <c r="G31" s="6"/>
      <c r="H31" s="6"/>
      <c r="I31" s="6"/>
      <c r="J31" s="6"/>
      <c r="L31" s="6"/>
      <c r="M31" s="6"/>
    </row>
    <row r="32" spans="1:14" ht="14.25" hidden="1" customHeight="1" outlineLevel="1" x14ac:dyDescent="0.2">
      <c r="A32" s="12" t="s">
        <v>22</v>
      </c>
      <c r="B32" s="6" t="s">
        <v>25</v>
      </c>
      <c r="C32" s="6"/>
      <c r="D32" s="6"/>
      <c r="E32" s="6"/>
      <c r="F32" s="6"/>
      <c r="G32" s="6"/>
      <c r="H32" s="6"/>
      <c r="I32" s="6"/>
      <c r="J32" s="6"/>
      <c r="L32" s="6"/>
      <c r="M32" s="6"/>
    </row>
    <row r="33" spans="1:13" ht="14.25" hidden="1" customHeight="1" outlineLevel="1" x14ac:dyDescent="0.2">
      <c r="A33" s="12" t="s">
        <v>22</v>
      </c>
      <c r="B33" s="6" t="s">
        <v>34</v>
      </c>
      <c r="C33" s="6"/>
      <c r="D33" s="6"/>
      <c r="E33" s="6"/>
      <c r="F33" s="6"/>
      <c r="G33" s="6"/>
      <c r="H33" s="6"/>
      <c r="I33" s="6"/>
      <c r="J33" s="6"/>
      <c r="L33" s="6"/>
      <c r="M33" s="6"/>
    </row>
    <row r="34" spans="1:13" ht="14.25" hidden="1" customHeight="1" outlineLevel="1" x14ac:dyDescent="0.2">
      <c r="A34" s="12" t="s">
        <v>22</v>
      </c>
      <c r="B34" s="6" t="s">
        <v>26</v>
      </c>
      <c r="C34" s="6"/>
      <c r="D34" s="6"/>
      <c r="E34" s="6"/>
      <c r="F34" s="6"/>
      <c r="G34" s="6"/>
      <c r="H34" s="6"/>
      <c r="I34" s="6"/>
      <c r="J34" s="6"/>
      <c r="L34" s="6"/>
      <c r="M34" s="6"/>
    </row>
    <row r="35" spans="1:13" ht="14.25" hidden="1" customHeight="1" outlineLevel="1" x14ac:dyDescent="0.2">
      <c r="A35" s="12" t="s">
        <v>22</v>
      </c>
      <c r="B35" s="6" t="s">
        <v>27</v>
      </c>
      <c r="C35" s="6"/>
      <c r="D35" s="6"/>
      <c r="E35" s="6"/>
      <c r="F35" s="6"/>
      <c r="G35" s="6"/>
      <c r="H35" s="6"/>
      <c r="I35" s="6"/>
      <c r="J35" s="6"/>
      <c r="L35" s="6"/>
      <c r="M35" s="6"/>
    </row>
    <row r="36" spans="1:13" ht="14.25" hidden="1" customHeight="1" outlineLevel="1" x14ac:dyDescent="0.2">
      <c r="A36" s="11" t="s">
        <v>28</v>
      </c>
      <c r="B36" s="6" t="s">
        <v>29</v>
      </c>
      <c r="C36" s="6"/>
      <c r="D36" s="6"/>
      <c r="E36" s="6"/>
      <c r="F36" s="6"/>
      <c r="G36" s="6"/>
      <c r="H36" s="6"/>
      <c r="I36" s="6"/>
      <c r="J36" s="6"/>
      <c r="L36" s="6"/>
      <c r="M36" s="6"/>
    </row>
    <row r="37" spans="1:13" ht="14.25" hidden="1" customHeight="1" outlineLevel="1" x14ac:dyDescent="0.2">
      <c r="A37" s="11" t="s">
        <v>22</v>
      </c>
      <c r="B37" s="6" t="s">
        <v>30</v>
      </c>
      <c r="C37" s="6"/>
      <c r="D37" s="6"/>
      <c r="E37" s="6"/>
      <c r="F37" s="6"/>
      <c r="G37" s="6"/>
      <c r="H37" s="6"/>
      <c r="I37" s="6"/>
      <c r="J37" s="6"/>
      <c r="L37" s="6"/>
      <c r="M37" s="6"/>
    </row>
    <row r="38" spans="1:13" ht="14.25" hidden="1" customHeight="1" outlineLevel="1" x14ac:dyDescent="0.2">
      <c r="A38" s="11" t="s">
        <v>22</v>
      </c>
      <c r="B38" s="6" t="s">
        <v>31</v>
      </c>
      <c r="C38" s="6"/>
      <c r="D38" s="6"/>
      <c r="E38" s="6"/>
      <c r="F38" s="6"/>
      <c r="G38" s="6"/>
      <c r="H38" s="6"/>
      <c r="I38" s="6"/>
      <c r="J38" s="6"/>
      <c r="L38" s="6"/>
      <c r="M38" s="6"/>
    </row>
    <row r="39" spans="1:13" ht="14.25" hidden="1" customHeight="1" outlineLevel="1" x14ac:dyDescent="0.2">
      <c r="A39" s="11" t="s">
        <v>32</v>
      </c>
      <c r="B39" s="6" t="s">
        <v>33</v>
      </c>
      <c r="C39" s="6"/>
      <c r="D39" s="6"/>
      <c r="E39" s="6"/>
      <c r="F39" s="6"/>
      <c r="G39" s="6"/>
      <c r="H39" s="6"/>
      <c r="I39" s="6"/>
      <c r="J39" s="6"/>
      <c r="L39" s="6"/>
      <c r="M39" s="6"/>
    </row>
    <row r="40" spans="1:13" ht="14.25" hidden="1" customHeight="1" outlineLevel="1" x14ac:dyDescent="0.2">
      <c r="A40" s="11" t="s">
        <v>28</v>
      </c>
      <c r="B40" s="6" t="s">
        <v>29</v>
      </c>
      <c r="C40" s="6"/>
      <c r="D40" s="6"/>
      <c r="E40" s="6"/>
      <c r="F40" s="6"/>
      <c r="G40" s="6"/>
      <c r="H40" s="6"/>
      <c r="I40" s="6"/>
      <c r="J40" s="6"/>
      <c r="L40" s="6"/>
      <c r="M40" s="6"/>
    </row>
    <row r="41" spans="1:13" s="7" customFormat="1" ht="14.25" hidden="1" customHeight="1" x14ac:dyDescent="0.2">
      <c r="A41" s="11" t="s">
        <v>22</v>
      </c>
      <c r="B41" s="6" t="s">
        <v>30</v>
      </c>
      <c r="C41" s="6"/>
      <c r="D41" s="6"/>
      <c r="E41" s="6"/>
      <c r="F41" s="6"/>
      <c r="G41" s="6"/>
    </row>
    <row r="42" spans="1:13" s="7" customFormat="1" ht="14.25" customHeight="1" x14ac:dyDescent="0.2">
      <c r="A42" s="11"/>
      <c r="B42" s="6"/>
      <c r="C42" s="6"/>
      <c r="D42" s="6"/>
      <c r="E42" s="6"/>
      <c r="F42" s="6"/>
      <c r="G42" s="6"/>
    </row>
    <row r="43" spans="1:13" s="7" customFormat="1" ht="14.25" hidden="1" customHeight="1" x14ac:dyDescent="0.2">
      <c r="A43" s="11"/>
      <c r="B43" s="35" t="s">
        <v>56</v>
      </c>
      <c r="C43" s="34"/>
      <c r="D43" s="34"/>
      <c r="E43" s="34"/>
      <c r="F43" s="34"/>
      <c r="G43" s="34"/>
      <c r="H43" s="34"/>
      <c r="I43" s="34"/>
    </row>
    <row r="44" spans="1:13" s="7" customFormat="1" ht="14.25" hidden="1" customHeight="1" x14ac:dyDescent="0.2">
      <c r="A44" s="11"/>
      <c r="B44" s="34" t="s">
        <v>55</v>
      </c>
      <c r="C44" s="34" t="s">
        <v>52</v>
      </c>
      <c r="D44" s="34"/>
      <c r="E44" s="34"/>
      <c r="F44" s="34"/>
      <c r="G44" s="34"/>
      <c r="H44" s="34"/>
      <c r="I44" s="34"/>
    </row>
    <row r="45" spans="1:13" s="7" customFormat="1" ht="14.25" hidden="1" customHeight="1" x14ac:dyDescent="0.2">
      <c r="A45" s="11"/>
      <c r="B45" s="34" t="s">
        <v>57</v>
      </c>
      <c r="C45" s="34"/>
      <c r="D45" s="34"/>
      <c r="E45" s="34"/>
      <c r="F45" s="34"/>
      <c r="G45" s="34"/>
      <c r="H45" s="34"/>
      <c r="I45" s="34"/>
    </row>
    <row r="46" spans="1:13" s="7" customFormat="1" ht="14.25" hidden="1" customHeight="1" x14ac:dyDescent="0.2">
      <c r="A46" s="11"/>
      <c r="B46" s="34" t="s">
        <v>58</v>
      </c>
      <c r="C46" s="34"/>
      <c r="D46" s="34"/>
      <c r="E46" s="34"/>
      <c r="F46" s="34"/>
      <c r="G46" s="34"/>
      <c r="H46" s="34"/>
      <c r="I46" s="34"/>
    </row>
    <row r="47" spans="1:13" s="7" customFormat="1" ht="14.25" hidden="1" customHeight="1" x14ac:dyDescent="0.2">
      <c r="A47" s="11"/>
      <c r="B47" s="34" t="s">
        <v>59</v>
      </c>
      <c r="C47" s="33"/>
      <c r="D47" s="33"/>
      <c r="E47" s="33"/>
      <c r="F47" s="33"/>
      <c r="G47" s="33"/>
      <c r="H47" s="33"/>
      <c r="I47" s="33"/>
    </row>
    <row r="48" spans="1:13" s="7" customFormat="1" ht="14.25" hidden="1" customHeight="1" x14ac:dyDescent="0.2">
      <c r="A48" s="11"/>
      <c r="B48" s="34" t="s">
        <v>60</v>
      </c>
      <c r="C48" s="33"/>
      <c r="D48" s="33"/>
      <c r="E48" s="33"/>
      <c r="F48" s="33"/>
      <c r="G48" s="33"/>
      <c r="H48" s="33"/>
      <c r="I48" s="33"/>
    </row>
    <row r="49" spans="1:13" s="7" customFormat="1" ht="14.25" hidden="1" customHeight="1" x14ac:dyDescent="0.2">
      <c r="A49" s="11"/>
      <c r="B49" s="34" t="s">
        <v>34</v>
      </c>
      <c r="C49" s="33"/>
      <c r="D49" s="33"/>
      <c r="E49" s="33"/>
      <c r="F49" s="33"/>
      <c r="G49" s="33"/>
      <c r="H49" s="33"/>
      <c r="I49" s="33"/>
    </row>
    <row r="50" spans="1:13" s="7" customFormat="1" ht="14.25" hidden="1" customHeight="1" x14ac:dyDescent="0.2">
      <c r="A50" s="11"/>
      <c r="B50" s="34" t="s">
        <v>61</v>
      </c>
      <c r="C50" s="33"/>
      <c r="D50" s="33"/>
      <c r="E50" s="33"/>
      <c r="F50" s="33"/>
      <c r="G50" s="33"/>
      <c r="H50" s="33"/>
      <c r="I50" s="33"/>
    </row>
    <row r="51" spans="1:13" s="7" customFormat="1" ht="14.25" hidden="1" customHeight="1" x14ac:dyDescent="0.2">
      <c r="A51" s="11"/>
      <c r="B51" s="34" t="s">
        <v>27</v>
      </c>
      <c r="C51" s="33"/>
      <c r="D51" s="33"/>
      <c r="E51" s="33"/>
      <c r="F51" s="33"/>
      <c r="G51" s="33"/>
      <c r="H51" s="33"/>
      <c r="I51" s="33"/>
    </row>
    <row r="52" spans="1:13" s="7" customFormat="1" ht="14.25" hidden="1" customHeight="1" x14ac:dyDescent="0.2">
      <c r="A52" s="11"/>
      <c r="B52" s="34" t="s">
        <v>40</v>
      </c>
      <c r="C52" s="33"/>
      <c r="D52" s="33"/>
      <c r="E52" s="33"/>
      <c r="F52" s="33"/>
      <c r="G52" s="33"/>
      <c r="H52" s="33"/>
      <c r="I52" s="33"/>
    </row>
    <row r="53" spans="1:13" s="7" customFormat="1" ht="14.25" hidden="1" customHeight="1" x14ac:dyDescent="0.2">
      <c r="A53" s="11"/>
      <c r="B53" s="34" t="s">
        <v>41</v>
      </c>
      <c r="C53" s="33"/>
      <c r="D53" s="33"/>
      <c r="E53" s="33"/>
      <c r="F53" s="33"/>
      <c r="G53" s="33"/>
      <c r="H53" s="33"/>
      <c r="I53" s="33"/>
    </row>
    <row r="54" spans="1:13" s="7" customFormat="1" ht="14.25" hidden="1" customHeight="1" x14ac:dyDescent="0.2">
      <c r="A54" s="11"/>
      <c r="B54" s="34" t="s">
        <v>42</v>
      </c>
      <c r="C54" s="33"/>
      <c r="D54" s="33"/>
      <c r="E54" s="33"/>
      <c r="F54" s="33"/>
      <c r="G54" s="33"/>
      <c r="H54" s="33"/>
      <c r="I54" s="33"/>
    </row>
    <row r="55" spans="1:13" s="7" customFormat="1" ht="14.25" hidden="1" customHeight="1" x14ac:dyDescent="0.2">
      <c r="A55" s="11"/>
      <c r="B55" s="6" t="s">
        <v>40</v>
      </c>
      <c r="C55" s="1"/>
      <c r="D55" s="1"/>
      <c r="E55" s="1"/>
      <c r="F55" s="1"/>
      <c r="G55" s="1"/>
      <c r="H55" s="1"/>
      <c r="I55" s="1"/>
    </row>
    <row r="56" spans="1:13" s="7" customFormat="1" ht="14.25" hidden="1" customHeight="1" x14ac:dyDescent="0.2">
      <c r="A56" s="11"/>
      <c r="B56" s="6" t="s">
        <v>41</v>
      </c>
      <c r="C56" s="1"/>
      <c r="D56" s="1"/>
      <c r="E56" s="1"/>
      <c r="F56" s="1"/>
      <c r="G56" s="1"/>
      <c r="H56" s="1"/>
      <c r="I56" s="1"/>
    </row>
    <row r="57" spans="1:13" ht="14.25" hidden="1" customHeight="1" outlineLevel="1" x14ac:dyDescent="0.2">
      <c r="A57" s="12"/>
      <c r="B57" s="6" t="s">
        <v>42</v>
      </c>
      <c r="J57" s="6"/>
      <c r="K57" s="6"/>
      <c r="L57" s="6"/>
      <c r="M57" s="6"/>
    </row>
    <row r="58" spans="1:13" ht="14.25" hidden="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ht="14.25" customHeight="1" outlineLevel="1" x14ac:dyDescent="0.2">
      <c r="A59" s="9" t="s">
        <v>18</v>
      </c>
      <c r="B59" s="10" t="s">
        <v>35</v>
      </c>
      <c r="C59" s="6" t="s">
        <v>160</v>
      </c>
      <c r="F59" s="6" t="s">
        <v>161</v>
      </c>
      <c r="J59" s="6"/>
      <c r="K59" s="6"/>
      <c r="L59" s="6"/>
      <c r="M59" s="6"/>
    </row>
    <row r="60" spans="1:13" ht="14.25" customHeight="1" outlineLevel="1" x14ac:dyDescent="0.2">
      <c r="A60" s="11" t="s">
        <v>20</v>
      </c>
      <c r="B60" s="6" t="s">
        <v>36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ht="14.25" customHeight="1" outlineLevel="1" x14ac:dyDescent="0.2">
      <c r="A61" s="12" t="s">
        <v>22</v>
      </c>
      <c r="B61" s="6" t="s">
        <v>23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ht="14.25" customHeight="1" outlineLevel="1" x14ac:dyDescent="0.2">
      <c r="A62" s="12" t="s">
        <v>22</v>
      </c>
      <c r="B62" s="6" t="s">
        <v>37</v>
      </c>
    </row>
    <row r="63" spans="1:13" ht="14.25" customHeight="1" outlineLevel="1" x14ac:dyDescent="0.2">
      <c r="A63" s="12" t="s">
        <v>22</v>
      </c>
      <c r="B63" s="6" t="s">
        <v>38</v>
      </c>
    </row>
    <row r="64" spans="1:13" ht="14.25" hidden="1" customHeight="1" outlineLevel="1" x14ac:dyDescent="0.2">
      <c r="A64" s="12" t="s">
        <v>22</v>
      </c>
      <c r="B64" s="6" t="s">
        <v>34</v>
      </c>
    </row>
    <row r="65" spans="1:15" ht="14.25" customHeight="1" outlineLevel="1" x14ac:dyDescent="0.2">
      <c r="A65" s="12" t="s">
        <v>22</v>
      </c>
      <c r="B65" s="6" t="s">
        <v>39</v>
      </c>
    </row>
    <row r="66" spans="1:15" ht="14.25" customHeight="1" outlineLevel="1" x14ac:dyDescent="0.2">
      <c r="A66" s="12" t="s">
        <v>22</v>
      </c>
      <c r="B66" s="6" t="s">
        <v>27</v>
      </c>
    </row>
    <row r="67" spans="1:15" ht="14.25" customHeight="1" outlineLevel="1" x14ac:dyDescent="0.2">
      <c r="A67" s="11" t="s">
        <v>28</v>
      </c>
      <c r="B67" s="6" t="s">
        <v>40</v>
      </c>
    </row>
    <row r="68" spans="1:15" ht="14.25" hidden="1" customHeight="1" outlineLevel="1" x14ac:dyDescent="0.2">
      <c r="B68" s="6" t="s">
        <v>41</v>
      </c>
    </row>
    <row r="69" spans="1:15" ht="14.25" customHeight="1" outlineLevel="1" x14ac:dyDescent="0.2">
      <c r="B69" s="6" t="s">
        <v>42</v>
      </c>
    </row>
    <row r="70" spans="1:15" outlineLevel="1" x14ac:dyDescent="0.2">
      <c r="A70" s="11" t="s">
        <v>28</v>
      </c>
      <c r="B70" s="6" t="s">
        <v>40</v>
      </c>
    </row>
    <row r="71" spans="1:15" outlineLevel="1" x14ac:dyDescent="0.2">
      <c r="B71" s="6" t="s">
        <v>64</v>
      </c>
    </row>
    <row r="72" spans="1:15" ht="13.5" customHeight="1" x14ac:dyDescent="0.2">
      <c r="B72" s="6"/>
    </row>
    <row r="73" spans="1:15" s="56" customFormat="1" ht="15.75" x14ac:dyDescent="0.25">
      <c r="A73" s="53"/>
      <c r="B73" s="53"/>
      <c r="C73" s="53"/>
      <c r="D73" s="53"/>
      <c r="E73" s="54"/>
      <c r="F73" s="54"/>
      <c r="G73" s="55"/>
      <c r="H73" s="54"/>
      <c r="I73" s="55"/>
      <c r="J73" s="55"/>
      <c r="K73" s="55"/>
      <c r="L73" s="53"/>
    </row>
    <row r="74" spans="1:15" s="56" customFormat="1" ht="9.75" customHeight="1" x14ac:dyDescent="0.25">
      <c r="A74" s="53"/>
      <c r="B74" s="53"/>
      <c r="C74" s="53"/>
      <c r="D74" s="53"/>
      <c r="E74" s="53"/>
      <c r="F74" s="53"/>
      <c r="H74" s="53"/>
      <c r="L74" s="53"/>
    </row>
    <row r="75" spans="1:15" s="56" customFormat="1" ht="15.75" x14ac:dyDescent="0.25">
      <c r="A75" s="57"/>
      <c r="B75" s="53"/>
      <c r="C75" s="54"/>
      <c r="D75" s="54"/>
      <c r="E75" s="54"/>
      <c r="F75" s="54"/>
      <c r="G75" s="55"/>
      <c r="H75" s="54"/>
      <c r="I75" s="55"/>
      <c r="J75" s="55"/>
      <c r="K75" s="55"/>
      <c r="L75" s="53"/>
    </row>
    <row r="76" spans="1:15" s="56" customFormat="1" ht="9.75" customHeight="1" x14ac:dyDescent="0.25">
      <c r="A76" s="57"/>
      <c r="B76" s="53"/>
      <c r="C76" s="53"/>
      <c r="D76" s="53"/>
      <c r="E76" s="53"/>
      <c r="F76" s="53"/>
      <c r="H76" s="53"/>
      <c r="L76" s="53"/>
    </row>
    <row r="77" spans="1:15" s="56" customFormat="1" ht="15.75" x14ac:dyDescent="0.25">
      <c r="A77" s="57"/>
      <c r="B77" s="53"/>
      <c r="C77" s="54"/>
      <c r="D77" s="54"/>
      <c r="E77" s="54"/>
      <c r="F77" s="54"/>
      <c r="G77" s="55"/>
      <c r="H77" s="54"/>
      <c r="I77" s="55"/>
      <c r="J77" s="55"/>
      <c r="K77" s="55"/>
      <c r="L77" s="53"/>
    </row>
    <row r="78" spans="1:15" s="56" customFormat="1" ht="9.75" customHeight="1" x14ac:dyDescent="0.25">
      <c r="A78" s="57"/>
      <c r="B78" s="53"/>
      <c r="C78" s="53"/>
      <c r="D78" s="53"/>
      <c r="E78" s="53"/>
      <c r="F78" s="53"/>
      <c r="H78" s="53"/>
      <c r="L78" s="53"/>
    </row>
    <row r="79" spans="1:15" s="56" customFormat="1" ht="15.75" x14ac:dyDescent="0.25">
      <c r="A79" s="57"/>
      <c r="B79" s="58"/>
      <c r="C79" s="59"/>
      <c r="D79" s="59"/>
      <c r="E79" s="59"/>
      <c r="F79" s="59"/>
      <c r="G79" s="55"/>
      <c r="H79" s="59"/>
      <c r="I79" s="55"/>
      <c r="J79" s="55"/>
      <c r="K79" s="55"/>
      <c r="L79" s="53"/>
    </row>
    <row r="80" spans="1:15" ht="5.25" customHeight="1" x14ac:dyDescent="0.3">
      <c r="A80" s="31"/>
      <c r="B80" s="31"/>
      <c r="C80" s="31"/>
      <c r="D80" s="31"/>
      <c r="E80" s="31"/>
      <c r="F80" s="31"/>
      <c r="G80" s="31"/>
      <c r="H80" s="30"/>
      <c r="I80" s="21"/>
      <c r="J80" s="21"/>
      <c r="K80" s="21"/>
      <c r="L80" s="21"/>
      <c r="M80" s="22"/>
      <c r="N80" s="21"/>
      <c r="O80" s="22"/>
    </row>
    <row r="81" spans="1:15" ht="18.75" hidden="1" x14ac:dyDescent="0.3">
      <c r="A81" s="31"/>
      <c r="B81" s="31" t="s">
        <v>67</v>
      </c>
      <c r="C81" s="32"/>
      <c r="D81" s="32"/>
      <c r="E81" s="32"/>
      <c r="F81" s="32"/>
      <c r="G81" s="32"/>
      <c r="H81" s="30" t="s">
        <v>68</v>
      </c>
      <c r="I81" s="23"/>
      <c r="J81" s="23"/>
      <c r="K81" s="23"/>
      <c r="L81" s="23"/>
      <c r="M81" s="22"/>
      <c r="N81" s="23"/>
      <c r="O81" s="22"/>
    </row>
    <row r="82" spans="1:15" ht="15.75" hidden="1" x14ac:dyDescent="0.25">
      <c r="B82" s="2"/>
      <c r="C82" s="2"/>
      <c r="D82" s="2"/>
      <c r="E82" s="2"/>
      <c r="F82" s="2"/>
      <c r="H82" s="2"/>
      <c r="I82" s="2"/>
    </row>
    <row r="83" spans="1:15" s="33" customFormat="1" ht="14.25" hidden="1" customHeight="1" x14ac:dyDescent="0.25">
      <c r="B83" s="60" t="s">
        <v>48</v>
      </c>
      <c r="C83" s="60"/>
      <c r="D83" s="60"/>
      <c r="E83" s="60"/>
      <c r="F83" s="60"/>
      <c r="H83" s="60"/>
      <c r="I83" s="60" t="s">
        <v>43</v>
      </c>
    </row>
    <row r="84" spans="1:15" s="33" customFormat="1" ht="20.25" hidden="1" customHeight="1" x14ac:dyDescent="0.25">
      <c r="B84" s="60"/>
      <c r="C84" s="60"/>
      <c r="D84" s="60"/>
      <c r="E84" s="60"/>
      <c r="F84" s="60"/>
      <c r="H84" s="60"/>
      <c r="I84" s="60"/>
    </row>
    <row r="85" spans="1:15" s="33" customFormat="1" ht="20.25" hidden="1" customHeight="1" x14ac:dyDescent="0.25">
      <c r="B85" s="60" t="s">
        <v>49</v>
      </c>
      <c r="C85" s="60"/>
      <c r="D85" s="60"/>
      <c r="E85" s="60"/>
      <c r="F85" s="60"/>
      <c r="H85" s="60"/>
      <c r="I85" s="60" t="s">
        <v>44</v>
      </c>
    </row>
    <row r="86" spans="1:15" s="33" customFormat="1" ht="15.75" hidden="1" x14ac:dyDescent="0.25">
      <c r="B86" s="60"/>
      <c r="C86" s="60"/>
      <c r="D86" s="60"/>
      <c r="E86" s="60"/>
      <c r="F86" s="60"/>
      <c r="H86" s="60"/>
      <c r="I86" s="60"/>
    </row>
    <row r="87" spans="1:15" s="33" customFormat="1" ht="15.75" hidden="1" x14ac:dyDescent="0.25">
      <c r="B87" s="60" t="s">
        <v>46</v>
      </c>
      <c r="C87" s="60"/>
      <c r="D87" s="60"/>
      <c r="E87" s="60"/>
      <c r="F87" s="60"/>
      <c r="H87" s="60"/>
      <c r="I87" s="60" t="s">
        <v>47</v>
      </c>
    </row>
    <row r="88" spans="1:15" s="33" customFormat="1" ht="15.75" hidden="1" x14ac:dyDescent="0.25">
      <c r="B88" s="60"/>
      <c r="C88" s="60"/>
      <c r="D88" s="60"/>
      <c r="E88" s="60"/>
      <c r="F88" s="60"/>
      <c r="G88" s="60"/>
      <c r="H88" s="60"/>
      <c r="I88" s="60"/>
    </row>
    <row r="89" spans="1:15" s="2" customFormat="1" ht="15.75" hidden="1" x14ac:dyDescent="0.25"/>
    <row r="90" spans="1:15" s="33" customFormat="1" ht="15.75" x14ac:dyDescent="0.25">
      <c r="B90" s="60"/>
      <c r="C90" s="60"/>
      <c r="D90" s="60"/>
      <c r="E90" s="60"/>
      <c r="F90" s="60"/>
      <c r="G90" s="60"/>
      <c r="H90" s="60"/>
      <c r="I90" s="60"/>
    </row>
    <row r="95" spans="1:15" x14ac:dyDescent="0.2">
      <c r="K95" s="7"/>
    </row>
    <row r="96" spans="1:15" ht="15.75" x14ac:dyDescent="0.25">
      <c r="K96" s="16"/>
    </row>
    <row r="97" spans="11:11" ht="15.75" x14ac:dyDescent="0.25">
      <c r="K97" s="16"/>
    </row>
    <row r="98" spans="11:11" ht="15.75" x14ac:dyDescent="0.25">
      <c r="K98" s="16"/>
    </row>
    <row r="99" spans="11:11" ht="15.75" x14ac:dyDescent="0.25">
      <c r="K99" s="16"/>
    </row>
    <row r="100" spans="11:11" ht="15.75" x14ac:dyDescent="0.25">
      <c r="K100" s="16"/>
    </row>
    <row r="101" spans="11:11" x14ac:dyDescent="0.2">
      <c r="K101" s="6"/>
    </row>
    <row r="102" spans="11:11" x14ac:dyDescent="0.2">
      <c r="K102" s="6"/>
    </row>
    <row r="103" spans="11:11" x14ac:dyDescent="0.2">
      <c r="K103" s="15"/>
    </row>
    <row r="104" spans="11:11" x14ac:dyDescent="0.2">
      <c r="K104" s="6"/>
    </row>
    <row r="105" spans="11:11" x14ac:dyDescent="0.2">
      <c r="K105" s="6"/>
    </row>
    <row r="106" spans="11:11" x14ac:dyDescent="0.2">
      <c r="K106" s="6"/>
    </row>
    <row r="107" spans="11:11" x14ac:dyDescent="0.2">
      <c r="K107" s="6"/>
    </row>
    <row r="108" spans="11:11" x14ac:dyDescent="0.2">
      <c r="K108" s="7"/>
    </row>
  </sheetData>
  <mergeCells count="24">
    <mergeCell ref="A3:M3"/>
    <mergeCell ref="A6:K6"/>
    <mergeCell ref="B7:M7"/>
    <mergeCell ref="A1:M1"/>
    <mergeCell ref="A5:L5"/>
    <mergeCell ref="A4:M4"/>
    <mergeCell ref="G10:G11"/>
    <mergeCell ref="H10:L10"/>
    <mergeCell ref="B15:H15"/>
    <mergeCell ref="A18:G18"/>
    <mergeCell ref="M10:M11"/>
    <mergeCell ref="A12:M12"/>
    <mergeCell ref="A14:G14"/>
    <mergeCell ref="A10:A11"/>
    <mergeCell ref="B10:B11"/>
    <mergeCell ref="C10:C11"/>
    <mergeCell ref="D10:D11"/>
    <mergeCell ref="E10:E11"/>
    <mergeCell ref="F10:F11"/>
    <mergeCell ref="B25:M25"/>
    <mergeCell ref="A22:G22"/>
    <mergeCell ref="A21:G21"/>
    <mergeCell ref="A20:G20"/>
    <mergeCell ref="A19:G19"/>
  </mergeCells>
  <pageMargins left="0.78740157480314965" right="0.78740157480314965" top="0.98425196850393704" bottom="0.59055118110236227" header="0" footer="0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view="pageBreakPreview" topLeftCell="A13" zoomScale="85" zoomScaleNormal="85" zoomScaleSheetLayoutView="85" workbookViewId="0">
      <selection activeCell="A72" sqref="A72:XFD78"/>
    </sheetView>
  </sheetViews>
  <sheetFormatPr defaultRowHeight="12.75" outlineLevelRow="1" x14ac:dyDescent="0.2"/>
  <cols>
    <col min="1" max="1" width="3.85546875" style="1" customWidth="1"/>
    <col min="2" max="2" width="45.85546875" style="1" customWidth="1"/>
    <col min="3" max="3" width="18.140625" style="1" customWidth="1"/>
    <col min="4" max="4" width="11" style="1" customWidth="1"/>
    <col min="5" max="7" width="14.42578125" style="1" customWidth="1"/>
    <col min="8" max="12" width="15.7109375" style="1" customWidth="1"/>
    <col min="13" max="13" width="16.7109375" style="1" customWidth="1"/>
    <col min="14" max="14" width="13.7109375" style="1" customWidth="1"/>
    <col min="15" max="16384" width="9.140625" style="1"/>
  </cols>
  <sheetData>
    <row r="1" spans="1:14" s="40" customFormat="1" ht="27" customHeight="1" x14ac:dyDescent="0.3">
      <c r="A1" s="191" t="s">
        <v>63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 s="41" customFormat="1" ht="11.25" x14ac:dyDescent="0.2">
      <c r="G2" s="42"/>
    </row>
    <row r="3" spans="1:14" s="40" customFormat="1" ht="30.7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4" s="43" customFormat="1" ht="15.75" x14ac:dyDescent="0.25">
      <c r="A4" s="173" t="s">
        <v>162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4" ht="15.75" x14ac:dyDescent="0.25">
      <c r="A5" s="192" t="s">
        <v>62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4" s="44" customFormat="1" ht="15.75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4" s="44" customFormat="1" ht="20.25" customHeight="1" x14ac:dyDescent="0.25">
      <c r="A7" s="87"/>
      <c r="B7" s="170" t="s">
        <v>142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4" ht="17.25" customHeight="1" x14ac:dyDescent="0.25">
      <c r="M8" s="17"/>
    </row>
    <row r="10" spans="1:14" ht="12.75" customHeight="1" x14ac:dyDescent="0.2">
      <c r="A10" s="179" t="s">
        <v>1</v>
      </c>
      <c r="B10" s="179" t="s">
        <v>2</v>
      </c>
      <c r="C10" s="179" t="s">
        <v>3</v>
      </c>
      <c r="D10" s="179" t="s">
        <v>4</v>
      </c>
      <c r="E10" s="179" t="s">
        <v>5</v>
      </c>
      <c r="F10" s="187" t="s">
        <v>6</v>
      </c>
      <c r="G10" s="179" t="s">
        <v>7</v>
      </c>
      <c r="H10" s="179" t="s">
        <v>163</v>
      </c>
      <c r="I10" s="179"/>
      <c r="J10" s="179"/>
      <c r="K10" s="179"/>
      <c r="L10" s="179"/>
      <c r="M10" s="181" t="s">
        <v>8</v>
      </c>
    </row>
    <row r="11" spans="1:14" ht="80.25" customHeight="1" x14ac:dyDescent="0.2">
      <c r="A11" s="179"/>
      <c r="B11" s="179"/>
      <c r="C11" s="179"/>
      <c r="D11" s="180"/>
      <c r="E11" s="179"/>
      <c r="F11" s="187"/>
      <c r="G11" s="180"/>
      <c r="H11" s="86" t="s">
        <v>9</v>
      </c>
      <c r="I11" s="86" t="s">
        <v>10</v>
      </c>
      <c r="J11" s="86" t="s">
        <v>11</v>
      </c>
      <c r="K11" s="86" t="s">
        <v>45</v>
      </c>
      <c r="L11" s="86" t="s">
        <v>12</v>
      </c>
      <c r="M11" s="182"/>
    </row>
    <row r="12" spans="1:14" ht="21" customHeight="1" x14ac:dyDescent="0.25">
      <c r="A12" s="183" t="s">
        <v>143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5"/>
    </row>
    <row r="13" spans="1:14" ht="15" x14ac:dyDescent="0.25">
      <c r="A13" s="29">
        <v>1</v>
      </c>
      <c r="B13" s="46" t="s">
        <v>53</v>
      </c>
      <c r="C13" s="47" t="s">
        <v>50</v>
      </c>
      <c r="D13" s="47">
        <v>635.1</v>
      </c>
      <c r="E13" s="47">
        <v>0.02</v>
      </c>
      <c r="F13" s="62">
        <f>ROUND((1+(1.5+3.3+9+8+10)/100),3)*1.018*1.12</f>
        <v>1.5027308800000003</v>
      </c>
      <c r="G13" s="49">
        <f>ROUND((D13*E13*F13),2)</f>
        <v>19.09</v>
      </c>
      <c r="H13" s="49">
        <f>ROUND((0.8*G13*4.96*1.09),3)*1000</f>
        <v>82567</v>
      </c>
      <c r="I13" s="49">
        <f>ROUND((0*G13*4.61*1.09),3)*1000</f>
        <v>0</v>
      </c>
      <c r="J13" s="50">
        <f>ROUND((0*G13*14.98*1.09),3)*1000</f>
        <v>0</v>
      </c>
      <c r="K13" s="50">
        <f>ROUND((0.075*G13*9.1*1.09*0.6),3)*1000</f>
        <v>8521</v>
      </c>
      <c r="L13" s="50">
        <f>ROUND((0.125*G13*9.1*1.09),3)*1000</f>
        <v>23669</v>
      </c>
      <c r="M13" s="49">
        <f>SUM(H13:L13)</f>
        <v>114757</v>
      </c>
    </row>
    <row r="14" spans="1:14" ht="16.5" customHeight="1" x14ac:dyDescent="0.2">
      <c r="A14" s="186" t="s">
        <v>65</v>
      </c>
      <c r="B14" s="186"/>
      <c r="C14" s="186"/>
      <c r="D14" s="186"/>
      <c r="E14" s="186"/>
      <c r="F14" s="186"/>
      <c r="G14" s="186"/>
      <c r="H14" s="24">
        <f>SUM(H13:H13)</f>
        <v>82567</v>
      </c>
      <c r="I14" s="24">
        <f>SUM(I13:I13)</f>
        <v>0</v>
      </c>
      <c r="J14" s="24">
        <f>SUM(J13:J13)</f>
        <v>0</v>
      </c>
      <c r="K14" s="24">
        <f>SUM(K13:K13)</f>
        <v>8521</v>
      </c>
      <c r="L14" s="24">
        <f>L13</f>
        <v>23669</v>
      </c>
      <c r="M14" s="24">
        <f>SUM(H14:L14)</f>
        <v>114757</v>
      </c>
      <c r="N14" s="3"/>
    </row>
    <row r="15" spans="1:14" ht="18.75" customHeight="1" x14ac:dyDescent="0.2">
      <c r="A15" s="188" t="s">
        <v>139</v>
      </c>
      <c r="B15" s="189"/>
      <c r="C15" s="189"/>
      <c r="D15" s="189"/>
      <c r="E15" s="189"/>
      <c r="F15" s="189"/>
      <c r="G15" s="189"/>
      <c r="H15" s="190"/>
      <c r="I15" s="24"/>
      <c r="J15" s="24"/>
      <c r="K15" s="24"/>
      <c r="L15" s="24"/>
      <c r="M15" s="24"/>
    </row>
    <row r="16" spans="1:14" ht="30" x14ac:dyDescent="0.25">
      <c r="A16" s="29">
        <v>2</v>
      </c>
      <c r="B16" s="137" t="s">
        <v>158</v>
      </c>
      <c r="C16" s="26" t="s">
        <v>148</v>
      </c>
      <c r="D16" s="52">
        <v>324.60000000000002</v>
      </c>
      <c r="E16" s="26">
        <v>1</v>
      </c>
      <c r="F16" s="62">
        <f>ROUND((1+(1.5+3.3+9+8+10)/100),3)</f>
        <v>1.3180000000000001</v>
      </c>
      <c r="G16" s="25">
        <f>ROUND((D16*E16*F16),2)</f>
        <v>427.82</v>
      </c>
      <c r="H16" s="25">
        <f>ROUND((0.455*G16*9.14 )*1.09,2)*1000</f>
        <v>1939300</v>
      </c>
      <c r="I16" s="25">
        <f>ROUND((0.3*G16*4.61)*1.09,2)*1000</f>
        <v>644930</v>
      </c>
      <c r="J16" s="25">
        <f>ROUND((0.025*G16*15.11)*1.09,2)*1000</f>
        <v>176150</v>
      </c>
      <c r="K16" s="25">
        <f>ROUND((0.16*G16*9.1)*1.09*0.6,2)*1000</f>
        <v>407380</v>
      </c>
      <c r="L16" s="25">
        <f>ROUND((0.06*G16*9.1)*1.09,2)*1000</f>
        <v>254610</v>
      </c>
      <c r="M16" s="25">
        <f>SUM(H16:L16)</f>
        <v>3422370</v>
      </c>
    </row>
    <row r="17" spans="1:14" ht="15" x14ac:dyDescent="0.2">
      <c r="A17" s="186" t="s">
        <v>89</v>
      </c>
      <c r="B17" s="186"/>
      <c r="C17" s="186"/>
      <c r="D17" s="186"/>
      <c r="E17" s="186"/>
      <c r="F17" s="186"/>
      <c r="G17" s="186"/>
      <c r="H17" s="24">
        <f t="shared" ref="H17:M17" si="0">H16</f>
        <v>1939300</v>
      </c>
      <c r="I17" s="24">
        <f t="shared" si="0"/>
        <v>644930</v>
      </c>
      <c r="J17" s="24">
        <f t="shared" si="0"/>
        <v>176150</v>
      </c>
      <c r="K17" s="24">
        <f t="shared" si="0"/>
        <v>407380</v>
      </c>
      <c r="L17" s="24">
        <f t="shared" si="0"/>
        <v>254610</v>
      </c>
      <c r="M17" s="24">
        <f t="shared" si="0"/>
        <v>3422370</v>
      </c>
    </row>
    <row r="18" spans="1:14" ht="15" customHeight="1" x14ac:dyDescent="0.2">
      <c r="A18" s="188" t="s">
        <v>90</v>
      </c>
      <c r="B18" s="189"/>
      <c r="C18" s="189"/>
      <c r="D18" s="189"/>
      <c r="E18" s="189"/>
      <c r="F18" s="189"/>
      <c r="G18" s="190"/>
      <c r="H18" s="27">
        <f>H17+H14</f>
        <v>2021867</v>
      </c>
      <c r="I18" s="27">
        <f t="shared" ref="I18:L18" si="1">I17+I14</f>
        <v>644930</v>
      </c>
      <c r="J18" s="27">
        <f t="shared" si="1"/>
        <v>176150</v>
      </c>
      <c r="K18" s="27">
        <f t="shared" si="1"/>
        <v>415901</v>
      </c>
      <c r="L18" s="27">
        <f t="shared" si="1"/>
        <v>278279</v>
      </c>
      <c r="M18" s="27">
        <f>SUM(H18:L18)</f>
        <v>3537127</v>
      </c>
    </row>
    <row r="19" spans="1:14" ht="13.5" hidden="1" customHeight="1" x14ac:dyDescent="0.2">
      <c r="A19" s="176" t="s">
        <v>13</v>
      </c>
      <c r="B19" s="177"/>
      <c r="C19" s="177"/>
      <c r="D19" s="177"/>
      <c r="E19" s="177"/>
      <c r="F19" s="177"/>
      <c r="G19" s="178"/>
      <c r="H19" s="24"/>
      <c r="I19" s="24"/>
      <c r="J19" s="24"/>
      <c r="K19" s="24"/>
      <c r="L19" s="24"/>
      <c r="M19" s="24"/>
    </row>
    <row r="20" spans="1:14" ht="19.5" customHeight="1" x14ac:dyDescent="0.2">
      <c r="A20" s="176" t="s">
        <v>54</v>
      </c>
      <c r="B20" s="177"/>
      <c r="C20" s="177"/>
      <c r="D20" s="177"/>
      <c r="E20" s="177"/>
      <c r="F20" s="177"/>
      <c r="G20" s="178"/>
      <c r="H20" s="25">
        <f>H18*0.2</f>
        <v>404373.4</v>
      </c>
      <c r="I20" s="25">
        <f>I18*0.2</f>
        <v>128986</v>
      </c>
      <c r="J20" s="25">
        <f>J18*0.2</f>
        <v>35230</v>
      </c>
      <c r="K20" s="25">
        <f>K18*0.2</f>
        <v>83180.200000000012</v>
      </c>
      <c r="L20" s="25">
        <f>L18*0.2</f>
        <v>55655.8</v>
      </c>
      <c r="M20" s="25">
        <f>SUM(H20:L20)</f>
        <v>707425.40000000014</v>
      </c>
    </row>
    <row r="21" spans="1:14" ht="13.5" customHeight="1" x14ac:dyDescent="0.2">
      <c r="A21" s="176" t="s">
        <v>14</v>
      </c>
      <c r="B21" s="177"/>
      <c r="C21" s="177"/>
      <c r="D21" s="177"/>
      <c r="E21" s="177"/>
      <c r="F21" s="177"/>
      <c r="G21" s="178"/>
      <c r="H21" s="24">
        <f t="shared" ref="H21:M21" si="2">SUM(H18:H20)</f>
        <v>2426240.4</v>
      </c>
      <c r="I21" s="24">
        <f t="shared" si="2"/>
        <v>773916</v>
      </c>
      <c r="J21" s="24">
        <f t="shared" si="2"/>
        <v>211380</v>
      </c>
      <c r="K21" s="24">
        <f t="shared" si="2"/>
        <v>499081.2</v>
      </c>
      <c r="L21" s="24">
        <f t="shared" si="2"/>
        <v>333934.8</v>
      </c>
      <c r="M21" s="24">
        <f t="shared" si="2"/>
        <v>4244552.4000000004</v>
      </c>
      <c r="N21" s="3"/>
    </row>
    <row r="22" spans="1:14" ht="13.5" customHeight="1" x14ac:dyDescent="0.2">
      <c r="A22" s="4"/>
      <c r="B22" s="4"/>
      <c r="C22" s="4"/>
      <c r="D22" s="4"/>
      <c r="E22" s="4"/>
      <c r="F22" s="4"/>
      <c r="G22" s="4"/>
      <c r="H22" s="5"/>
      <c r="I22" s="5"/>
      <c r="J22" s="5"/>
      <c r="K22" s="5"/>
      <c r="L22" s="5"/>
      <c r="M22" s="5"/>
    </row>
    <row r="23" spans="1:14" x14ac:dyDescent="0.2">
      <c r="A23" s="6"/>
      <c r="B23" s="6" t="s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4" ht="27" customHeight="1" x14ac:dyDescent="0.2">
      <c r="A24" s="6"/>
      <c r="B24" s="152" t="s">
        <v>16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4" s="7" customFormat="1" ht="14.25" hidden="1" customHeight="1" x14ac:dyDescent="0.2">
      <c r="F25" s="7" t="s">
        <v>17</v>
      </c>
    </row>
    <row r="26" spans="1:14" s="7" customFormat="1" ht="10.5" hidden="1" customHeight="1" x14ac:dyDescent="0.2">
      <c r="A26" s="8"/>
    </row>
    <row r="27" spans="1:14" ht="14.25" hidden="1" customHeight="1" outlineLevel="1" x14ac:dyDescent="0.2">
      <c r="A27" s="9" t="s">
        <v>18</v>
      </c>
      <c r="B27" s="10" t="s">
        <v>19</v>
      </c>
      <c r="C27" s="6"/>
      <c r="D27" s="6"/>
      <c r="E27" s="6"/>
      <c r="F27" s="6"/>
      <c r="G27" s="6"/>
      <c r="H27" s="6"/>
      <c r="I27" s="6"/>
      <c r="J27" s="15"/>
      <c r="L27" s="6"/>
      <c r="M27" s="6"/>
    </row>
    <row r="28" spans="1:14" ht="14.25" hidden="1" customHeight="1" outlineLevel="1" x14ac:dyDescent="0.2">
      <c r="A28" s="11" t="s">
        <v>20</v>
      </c>
      <c r="B28" s="6" t="s">
        <v>21</v>
      </c>
      <c r="C28" s="6" t="s">
        <v>51</v>
      </c>
      <c r="E28" s="6"/>
      <c r="F28" s="6"/>
      <c r="G28" s="6"/>
      <c r="I28" s="6"/>
      <c r="J28" s="6"/>
      <c r="L28" s="6"/>
      <c r="M28" s="6"/>
    </row>
    <row r="29" spans="1:14" ht="14.25" hidden="1" customHeight="1" outlineLevel="1" x14ac:dyDescent="0.2">
      <c r="A29" s="12" t="s">
        <v>22</v>
      </c>
      <c r="B29" s="6" t="s">
        <v>23</v>
      </c>
      <c r="C29" s="6"/>
      <c r="D29" s="6"/>
      <c r="E29" s="6"/>
      <c r="F29" s="6"/>
      <c r="G29" s="6"/>
      <c r="H29" s="6"/>
      <c r="I29" s="6"/>
      <c r="J29" s="6"/>
      <c r="L29" s="6"/>
      <c r="M29" s="6"/>
    </row>
    <row r="30" spans="1:14" ht="14.25" hidden="1" customHeight="1" outlineLevel="1" x14ac:dyDescent="0.2">
      <c r="A30" s="12" t="s">
        <v>22</v>
      </c>
      <c r="B30" s="6" t="s">
        <v>24</v>
      </c>
      <c r="C30" s="6"/>
      <c r="D30" s="6"/>
      <c r="E30" s="6"/>
      <c r="F30" s="6"/>
      <c r="G30" s="6"/>
      <c r="H30" s="6"/>
      <c r="I30" s="6"/>
      <c r="J30" s="6"/>
      <c r="L30" s="6"/>
      <c r="M30" s="6"/>
    </row>
    <row r="31" spans="1:14" ht="14.25" hidden="1" customHeight="1" outlineLevel="1" x14ac:dyDescent="0.2">
      <c r="A31" s="12" t="s">
        <v>22</v>
      </c>
      <c r="B31" s="6" t="s">
        <v>25</v>
      </c>
      <c r="C31" s="6"/>
      <c r="D31" s="6"/>
      <c r="E31" s="6"/>
      <c r="F31" s="6"/>
      <c r="G31" s="6"/>
      <c r="H31" s="6"/>
      <c r="I31" s="6"/>
      <c r="J31" s="6"/>
      <c r="L31" s="6"/>
      <c r="M31" s="6"/>
    </row>
    <row r="32" spans="1:14" ht="14.25" hidden="1" customHeight="1" outlineLevel="1" x14ac:dyDescent="0.2">
      <c r="A32" s="12" t="s">
        <v>22</v>
      </c>
      <c r="B32" s="6" t="s">
        <v>34</v>
      </c>
      <c r="C32" s="6"/>
      <c r="D32" s="6"/>
      <c r="E32" s="6"/>
      <c r="F32" s="6"/>
      <c r="G32" s="6"/>
      <c r="H32" s="6"/>
      <c r="I32" s="6"/>
      <c r="J32" s="6"/>
      <c r="L32" s="6"/>
      <c r="M32" s="6"/>
    </row>
    <row r="33" spans="1:13" ht="14.25" hidden="1" customHeight="1" outlineLevel="1" x14ac:dyDescent="0.2">
      <c r="A33" s="12" t="s">
        <v>22</v>
      </c>
      <c r="B33" s="6" t="s">
        <v>26</v>
      </c>
      <c r="C33" s="6"/>
      <c r="D33" s="6"/>
      <c r="E33" s="6"/>
      <c r="F33" s="6"/>
      <c r="G33" s="6"/>
      <c r="H33" s="6"/>
      <c r="I33" s="6"/>
      <c r="J33" s="6"/>
      <c r="L33" s="6"/>
      <c r="M33" s="6"/>
    </row>
    <row r="34" spans="1:13" ht="14.25" hidden="1" customHeight="1" outlineLevel="1" x14ac:dyDescent="0.2">
      <c r="A34" s="12" t="s">
        <v>22</v>
      </c>
      <c r="B34" s="6" t="s">
        <v>27</v>
      </c>
      <c r="C34" s="6"/>
      <c r="D34" s="6"/>
      <c r="E34" s="6"/>
      <c r="F34" s="6"/>
      <c r="G34" s="6"/>
      <c r="H34" s="6"/>
      <c r="I34" s="6"/>
      <c r="J34" s="6"/>
      <c r="L34" s="6"/>
      <c r="M34" s="6"/>
    </row>
    <row r="35" spans="1:13" ht="14.25" hidden="1" customHeight="1" outlineLevel="1" x14ac:dyDescent="0.2">
      <c r="A35" s="11" t="s">
        <v>28</v>
      </c>
      <c r="B35" s="6" t="s">
        <v>29</v>
      </c>
      <c r="C35" s="6"/>
      <c r="D35" s="6"/>
      <c r="E35" s="6"/>
      <c r="F35" s="6"/>
      <c r="G35" s="6"/>
      <c r="H35" s="6"/>
      <c r="I35" s="6"/>
      <c r="J35" s="6"/>
      <c r="L35" s="6"/>
      <c r="M35" s="6"/>
    </row>
    <row r="36" spans="1:13" ht="14.25" hidden="1" customHeight="1" outlineLevel="1" x14ac:dyDescent="0.2">
      <c r="A36" s="11" t="s">
        <v>22</v>
      </c>
      <c r="B36" s="6" t="s">
        <v>30</v>
      </c>
      <c r="C36" s="6"/>
      <c r="D36" s="6"/>
      <c r="E36" s="6"/>
      <c r="F36" s="6"/>
      <c r="G36" s="6"/>
      <c r="H36" s="6"/>
      <c r="I36" s="6"/>
      <c r="J36" s="6"/>
      <c r="L36" s="6"/>
      <c r="M36" s="6"/>
    </row>
    <row r="37" spans="1:13" ht="14.25" hidden="1" customHeight="1" outlineLevel="1" x14ac:dyDescent="0.2">
      <c r="A37" s="11" t="s">
        <v>22</v>
      </c>
      <c r="B37" s="6" t="s">
        <v>31</v>
      </c>
      <c r="C37" s="6"/>
      <c r="D37" s="6"/>
      <c r="E37" s="6"/>
      <c r="F37" s="6"/>
      <c r="G37" s="6"/>
      <c r="H37" s="6"/>
      <c r="I37" s="6"/>
      <c r="J37" s="6"/>
      <c r="L37" s="6"/>
      <c r="M37" s="6"/>
    </row>
    <row r="38" spans="1:13" ht="14.25" hidden="1" customHeight="1" outlineLevel="1" x14ac:dyDescent="0.2">
      <c r="A38" s="11" t="s">
        <v>32</v>
      </c>
      <c r="B38" s="6" t="s">
        <v>33</v>
      </c>
      <c r="C38" s="6"/>
      <c r="D38" s="6"/>
      <c r="E38" s="6"/>
      <c r="F38" s="6"/>
      <c r="G38" s="6"/>
      <c r="H38" s="6"/>
      <c r="I38" s="6"/>
      <c r="J38" s="6"/>
      <c r="L38" s="6"/>
      <c r="M38" s="6"/>
    </row>
    <row r="39" spans="1:13" ht="14.25" hidden="1" customHeight="1" outlineLevel="1" x14ac:dyDescent="0.2">
      <c r="A39" s="11" t="s">
        <v>28</v>
      </c>
      <c r="B39" s="6" t="s">
        <v>29</v>
      </c>
      <c r="C39" s="6"/>
      <c r="D39" s="6"/>
      <c r="E39" s="6"/>
      <c r="F39" s="6"/>
      <c r="G39" s="6"/>
      <c r="H39" s="6"/>
      <c r="I39" s="6"/>
      <c r="J39" s="6"/>
      <c r="L39" s="6"/>
      <c r="M39" s="6"/>
    </row>
    <row r="40" spans="1:13" s="7" customFormat="1" ht="14.25" hidden="1" customHeight="1" x14ac:dyDescent="0.2">
      <c r="A40" s="11" t="s">
        <v>22</v>
      </c>
      <c r="B40" s="6" t="s">
        <v>30</v>
      </c>
      <c r="C40" s="6"/>
      <c r="D40" s="6"/>
      <c r="E40" s="6"/>
      <c r="F40" s="6"/>
      <c r="G40" s="6"/>
    </row>
    <row r="41" spans="1:13" s="7" customFormat="1" ht="14.25" customHeight="1" x14ac:dyDescent="0.2">
      <c r="A41" s="11"/>
      <c r="B41" s="6"/>
      <c r="C41" s="6"/>
      <c r="D41" s="6"/>
      <c r="E41" s="6"/>
      <c r="F41" s="6"/>
      <c r="G41" s="6"/>
    </row>
    <row r="42" spans="1:13" s="7" customFormat="1" ht="14.25" hidden="1" customHeight="1" x14ac:dyDescent="0.2">
      <c r="A42" s="11"/>
      <c r="B42" s="35" t="s">
        <v>56</v>
      </c>
      <c r="C42" s="34"/>
      <c r="D42" s="34"/>
      <c r="E42" s="34"/>
      <c r="F42" s="34"/>
      <c r="G42" s="34"/>
      <c r="H42" s="34"/>
      <c r="I42" s="34"/>
    </row>
    <row r="43" spans="1:13" s="7" customFormat="1" ht="14.25" hidden="1" customHeight="1" x14ac:dyDescent="0.2">
      <c r="A43" s="11"/>
      <c r="B43" s="34" t="s">
        <v>55</v>
      </c>
      <c r="C43" s="34" t="s">
        <v>52</v>
      </c>
      <c r="D43" s="34"/>
      <c r="E43" s="34"/>
      <c r="F43" s="34"/>
      <c r="G43" s="34"/>
      <c r="H43" s="34"/>
      <c r="I43" s="34"/>
    </row>
    <row r="44" spans="1:13" s="7" customFormat="1" ht="14.25" hidden="1" customHeight="1" x14ac:dyDescent="0.2">
      <c r="A44" s="11"/>
      <c r="B44" s="34" t="s">
        <v>57</v>
      </c>
      <c r="C44" s="34"/>
      <c r="D44" s="34"/>
      <c r="E44" s="34"/>
      <c r="F44" s="34"/>
      <c r="G44" s="34"/>
      <c r="H44" s="34"/>
      <c r="I44" s="34"/>
    </row>
    <row r="45" spans="1:13" s="7" customFormat="1" ht="14.25" hidden="1" customHeight="1" x14ac:dyDescent="0.2">
      <c r="A45" s="11"/>
      <c r="B45" s="34" t="s">
        <v>58</v>
      </c>
      <c r="C45" s="34"/>
      <c r="D45" s="34"/>
      <c r="E45" s="34"/>
      <c r="F45" s="34"/>
      <c r="G45" s="34"/>
      <c r="H45" s="34"/>
      <c r="I45" s="34"/>
    </row>
    <row r="46" spans="1:13" s="7" customFormat="1" ht="14.25" hidden="1" customHeight="1" x14ac:dyDescent="0.2">
      <c r="A46" s="11"/>
      <c r="B46" s="34" t="s">
        <v>59</v>
      </c>
      <c r="C46" s="33"/>
      <c r="D46" s="33"/>
      <c r="E46" s="33"/>
      <c r="F46" s="33"/>
      <c r="G46" s="33"/>
      <c r="H46" s="33"/>
      <c r="I46" s="33"/>
    </row>
    <row r="47" spans="1:13" s="7" customFormat="1" ht="14.25" hidden="1" customHeight="1" x14ac:dyDescent="0.2">
      <c r="A47" s="11"/>
      <c r="B47" s="34" t="s">
        <v>60</v>
      </c>
      <c r="C47" s="33"/>
      <c r="D47" s="33"/>
      <c r="E47" s="33"/>
      <c r="F47" s="33"/>
      <c r="G47" s="33"/>
      <c r="H47" s="33"/>
      <c r="I47" s="33"/>
    </row>
    <row r="48" spans="1:13" s="7" customFormat="1" ht="14.25" hidden="1" customHeight="1" x14ac:dyDescent="0.2">
      <c r="A48" s="11"/>
      <c r="B48" s="34" t="s">
        <v>34</v>
      </c>
      <c r="C48" s="33"/>
      <c r="D48" s="33"/>
      <c r="E48" s="33"/>
      <c r="F48" s="33"/>
      <c r="G48" s="33"/>
      <c r="H48" s="33"/>
      <c r="I48" s="33"/>
    </row>
    <row r="49" spans="1:13" s="7" customFormat="1" ht="14.25" hidden="1" customHeight="1" x14ac:dyDescent="0.2">
      <c r="A49" s="11"/>
      <c r="B49" s="34" t="s">
        <v>61</v>
      </c>
      <c r="C49" s="33"/>
      <c r="D49" s="33"/>
      <c r="E49" s="33"/>
      <c r="F49" s="33"/>
      <c r="G49" s="33"/>
      <c r="H49" s="33"/>
      <c r="I49" s="33"/>
    </row>
    <row r="50" spans="1:13" s="7" customFormat="1" ht="14.25" hidden="1" customHeight="1" x14ac:dyDescent="0.2">
      <c r="A50" s="11"/>
      <c r="B50" s="34" t="s">
        <v>27</v>
      </c>
      <c r="C50" s="33"/>
      <c r="D50" s="33"/>
      <c r="E50" s="33"/>
      <c r="F50" s="33"/>
      <c r="G50" s="33"/>
      <c r="H50" s="33"/>
      <c r="I50" s="33"/>
    </row>
    <row r="51" spans="1:13" s="7" customFormat="1" ht="14.25" hidden="1" customHeight="1" x14ac:dyDescent="0.2">
      <c r="A51" s="11"/>
      <c r="B51" s="34" t="s">
        <v>40</v>
      </c>
      <c r="C51" s="33"/>
      <c r="D51" s="33"/>
      <c r="E51" s="33"/>
      <c r="F51" s="33"/>
      <c r="G51" s="33"/>
      <c r="H51" s="33"/>
      <c r="I51" s="33"/>
    </row>
    <row r="52" spans="1:13" s="7" customFormat="1" ht="14.25" hidden="1" customHeight="1" x14ac:dyDescent="0.2">
      <c r="A52" s="11"/>
      <c r="B52" s="34" t="s">
        <v>41</v>
      </c>
      <c r="C52" s="33"/>
      <c r="D52" s="33"/>
      <c r="E52" s="33"/>
      <c r="F52" s="33"/>
      <c r="G52" s="33"/>
      <c r="H52" s="33"/>
      <c r="I52" s="33"/>
    </row>
    <row r="53" spans="1:13" s="7" customFormat="1" ht="14.25" hidden="1" customHeight="1" x14ac:dyDescent="0.2">
      <c r="A53" s="11"/>
      <c r="B53" s="34" t="s">
        <v>42</v>
      </c>
      <c r="C53" s="33"/>
      <c r="D53" s="33"/>
      <c r="E53" s="33"/>
      <c r="F53" s="33"/>
      <c r="G53" s="33"/>
      <c r="H53" s="33"/>
      <c r="I53" s="33"/>
    </row>
    <row r="54" spans="1:13" s="7" customFormat="1" ht="14.25" hidden="1" customHeight="1" x14ac:dyDescent="0.2">
      <c r="A54" s="11"/>
      <c r="B54" s="6" t="s">
        <v>40</v>
      </c>
      <c r="C54" s="1"/>
      <c r="D54" s="1"/>
      <c r="E54" s="1"/>
      <c r="F54" s="1"/>
      <c r="G54" s="1"/>
      <c r="H54" s="1"/>
      <c r="I54" s="1"/>
    </row>
    <row r="55" spans="1:13" s="7" customFormat="1" ht="14.25" hidden="1" customHeight="1" x14ac:dyDescent="0.2">
      <c r="A55" s="11"/>
      <c r="B55" s="6" t="s">
        <v>41</v>
      </c>
      <c r="C55" s="1"/>
      <c r="D55" s="1"/>
      <c r="E55" s="1"/>
      <c r="F55" s="1"/>
      <c r="G55" s="1"/>
      <c r="H55" s="1"/>
      <c r="I55" s="1"/>
    </row>
    <row r="56" spans="1:13" ht="14.25" hidden="1" customHeight="1" outlineLevel="1" x14ac:dyDescent="0.2">
      <c r="A56" s="12"/>
      <c r="B56" s="6" t="s">
        <v>42</v>
      </c>
      <c r="J56" s="6"/>
      <c r="K56" s="6"/>
      <c r="L56" s="6"/>
      <c r="M56" s="6"/>
    </row>
    <row r="57" spans="1:13" ht="14.25" hidden="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ht="14.25" customHeight="1" outlineLevel="1" x14ac:dyDescent="0.2">
      <c r="A58" s="9" t="s">
        <v>18</v>
      </c>
      <c r="B58" s="10" t="s">
        <v>35</v>
      </c>
      <c r="C58" s="6" t="s">
        <v>160</v>
      </c>
      <c r="F58" s="6" t="s">
        <v>161</v>
      </c>
      <c r="J58" s="6"/>
      <c r="K58" s="6"/>
      <c r="L58" s="6"/>
      <c r="M58" s="6"/>
    </row>
    <row r="59" spans="1:13" ht="14.25" customHeight="1" outlineLevel="1" x14ac:dyDescent="0.2">
      <c r="A59" s="11" t="s">
        <v>20</v>
      </c>
      <c r="B59" s="6" t="s">
        <v>36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ht="14.25" customHeight="1" outlineLevel="1" x14ac:dyDescent="0.2">
      <c r="A60" s="12" t="s">
        <v>22</v>
      </c>
      <c r="B60" s="6" t="s">
        <v>23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ht="14.25" customHeight="1" outlineLevel="1" x14ac:dyDescent="0.2">
      <c r="A61" s="12" t="s">
        <v>22</v>
      </c>
      <c r="B61" s="6" t="s">
        <v>37</v>
      </c>
    </row>
    <row r="62" spans="1:13" ht="14.25" customHeight="1" outlineLevel="1" x14ac:dyDescent="0.2">
      <c r="A62" s="12" t="s">
        <v>22</v>
      </c>
      <c r="B62" s="6" t="s">
        <v>38</v>
      </c>
    </row>
    <row r="63" spans="1:13" ht="14.25" hidden="1" customHeight="1" outlineLevel="1" x14ac:dyDescent="0.2">
      <c r="A63" s="12" t="s">
        <v>22</v>
      </c>
      <c r="B63" s="6" t="s">
        <v>34</v>
      </c>
      <c r="K63" s="3"/>
    </row>
    <row r="64" spans="1:13" ht="14.25" customHeight="1" outlineLevel="1" x14ac:dyDescent="0.2">
      <c r="A64" s="12" t="s">
        <v>22</v>
      </c>
      <c r="B64" s="6" t="s">
        <v>39</v>
      </c>
      <c r="K64" s="3"/>
    </row>
    <row r="65" spans="1:15" ht="14.25" customHeight="1" outlineLevel="1" x14ac:dyDescent="0.2">
      <c r="A65" s="12" t="s">
        <v>22</v>
      </c>
      <c r="B65" s="6" t="s">
        <v>27</v>
      </c>
      <c r="K65" s="3"/>
      <c r="L65" s="61"/>
      <c r="M65" s="61"/>
    </row>
    <row r="66" spans="1:15" ht="14.25" customHeight="1" outlineLevel="1" x14ac:dyDescent="0.2">
      <c r="A66" s="11" t="s">
        <v>28</v>
      </c>
      <c r="B66" s="6" t="s">
        <v>40</v>
      </c>
    </row>
    <row r="67" spans="1:15" ht="14.25" hidden="1" customHeight="1" outlineLevel="1" x14ac:dyDescent="0.2">
      <c r="B67" s="6" t="s">
        <v>41</v>
      </c>
    </row>
    <row r="68" spans="1:15" ht="14.25" customHeight="1" outlineLevel="1" x14ac:dyDescent="0.2">
      <c r="B68" s="6" t="s">
        <v>42</v>
      </c>
    </row>
    <row r="69" spans="1:15" outlineLevel="1" x14ac:dyDescent="0.2">
      <c r="A69" s="11" t="s">
        <v>28</v>
      </c>
      <c r="B69" s="6" t="s">
        <v>40</v>
      </c>
    </row>
    <row r="70" spans="1:15" outlineLevel="1" x14ac:dyDescent="0.2">
      <c r="B70" s="6" t="s">
        <v>64</v>
      </c>
    </row>
    <row r="71" spans="1:15" ht="13.5" customHeight="1" x14ac:dyDescent="0.2">
      <c r="B71" s="6"/>
    </row>
    <row r="72" spans="1:15" s="56" customFormat="1" ht="15.75" x14ac:dyDescent="0.25">
      <c r="A72" s="53"/>
      <c r="B72" s="53"/>
      <c r="C72" s="53"/>
      <c r="D72" s="54"/>
      <c r="E72" s="54"/>
      <c r="F72" s="54"/>
      <c r="G72" s="55"/>
      <c r="H72" s="54"/>
      <c r="I72" s="55"/>
      <c r="J72" s="55"/>
      <c r="K72" s="55"/>
      <c r="L72" s="53"/>
    </row>
    <row r="73" spans="1:15" s="56" customFormat="1" ht="9.75" customHeight="1" x14ac:dyDescent="0.25">
      <c r="A73" s="53"/>
      <c r="B73" s="53"/>
      <c r="C73" s="53"/>
      <c r="D73" s="53"/>
      <c r="E73" s="53"/>
      <c r="F73" s="53"/>
      <c r="H73" s="53"/>
      <c r="L73" s="53"/>
    </row>
    <row r="74" spans="1:15" s="56" customFormat="1" ht="15.75" x14ac:dyDescent="0.25">
      <c r="A74" s="57"/>
      <c r="B74" s="53"/>
      <c r="C74" s="54"/>
      <c r="D74" s="54"/>
      <c r="E74" s="54"/>
      <c r="F74" s="54"/>
      <c r="G74" s="55"/>
      <c r="H74" s="54"/>
      <c r="I74" s="55"/>
      <c r="J74" s="55"/>
      <c r="K74" s="55"/>
      <c r="L74" s="53"/>
    </row>
    <row r="75" spans="1:15" s="56" customFormat="1" ht="9.75" customHeight="1" x14ac:dyDescent="0.25">
      <c r="A75" s="57"/>
      <c r="B75" s="53"/>
      <c r="C75" s="53"/>
      <c r="D75" s="53"/>
      <c r="E75" s="53"/>
      <c r="F75" s="53"/>
      <c r="H75" s="53"/>
      <c r="L75" s="53"/>
    </row>
    <row r="76" spans="1:15" s="56" customFormat="1" ht="15.75" x14ac:dyDescent="0.25">
      <c r="A76" s="57"/>
      <c r="B76" s="53"/>
      <c r="C76" s="54"/>
      <c r="D76" s="54"/>
      <c r="E76" s="54"/>
      <c r="F76" s="54"/>
      <c r="G76" s="55"/>
      <c r="H76" s="54"/>
      <c r="I76" s="55"/>
      <c r="J76" s="55"/>
      <c r="K76" s="55"/>
      <c r="L76" s="53"/>
    </row>
    <row r="77" spans="1:15" s="56" customFormat="1" ht="9.75" customHeight="1" x14ac:dyDescent="0.25">
      <c r="A77" s="57"/>
      <c r="B77" s="53"/>
      <c r="C77" s="53"/>
      <c r="D77" s="53"/>
      <c r="E77" s="53"/>
      <c r="F77" s="53"/>
      <c r="H77" s="53"/>
      <c r="L77" s="53"/>
    </row>
    <row r="78" spans="1:15" s="56" customFormat="1" ht="15.75" x14ac:dyDescent="0.25">
      <c r="A78" s="57"/>
      <c r="B78" s="58"/>
      <c r="C78" s="59"/>
      <c r="D78" s="59"/>
      <c r="E78" s="59"/>
      <c r="F78" s="59"/>
      <c r="G78" s="55"/>
      <c r="H78" s="59"/>
      <c r="I78" s="55"/>
      <c r="J78" s="55"/>
      <c r="K78" s="55"/>
      <c r="L78" s="53"/>
    </row>
    <row r="79" spans="1:15" ht="5.25" customHeight="1" x14ac:dyDescent="0.3">
      <c r="A79" s="31"/>
      <c r="B79" s="31"/>
      <c r="C79" s="31"/>
      <c r="D79" s="31"/>
      <c r="E79" s="31"/>
      <c r="F79" s="31"/>
      <c r="G79" s="31"/>
      <c r="H79" s="30"/>
      <c r="I79" s="21"/>
      <c r="J79" s="21"/>
      <c r="K79" s="21"/>
      <c r="L79" s="21"/>
      <c r="M79" s="22"/>
      <c r="N79" s="21"/>
      <c r="O79" s="22"/>
    </row>
    <row r="80" spans="1:15" s="33" customFormat="1" ht="15.75" x14ac:dyDescent="0.25">
      <c r="B80" s="60"/>
      <c r="C80" s="60"/>
      <c r="D80" s="60"/>
      <c r="E80" s="60"/>
      <c r="F80" s="60"/>
      <c r="G80" s="60"/>
      <c r="H80" s="60"/>
      <c r="I80" s="60"/>
    </row>
    <row r="85" spans="11:11" x14ac:dyDescent="0.2">
      <c r="K85" s="7"/>
    </row>
    <row r="86" spans="11:11" ht="15.75" x14ac:dyDescent="0.25">
      <c r="K86" s="16"/>
    </row>
    <row r="87" spans="11:11" ht="15.75" x14ac:dyDescent="0.25">
      <c r="K87" s="16"/>
    </row>
    <row r="88" spans="11:11" ht="15.75" x14ac:dyDescent="0.25">
      <c r="K88" s="16"/>
    </row>
    <row r="89" spans="11:11" ht="15.75" x14ac:dyDescent="0.25">
      <c r="K89" s="16"/>
    </row>
    <row r="90" spans="11:11" ht="15.75" x14ac:dyDescent="0.25">
      <c r="K90" s="16"/>
    </row>
    <row r="91" spans="11:11" x14ac:dyDescent="0.2">
      <c r="K91" s="6"/>
    </row>
    <row r="92" spans="11:11" x14ac:dyDescent="0.2">
      <c r="K92" s="6"/>
    </row>
    <row r="93" spans="11:11" x14ac:dyDescent="0.2">
      <c r="K93" s="15"/>
    </row>
    <row r="94" spans="11:11" x14ac:dyDescent="0.2">
      <c r="K94" s="6"/>
    </row>
    <row r="95" spans="11:11" x14ac:dyDescent="0.2">
      <c r="K95" s="6"/>
    </row>
    <row r="96" spans="11:11" x14ac:dyDescent="0.2">
      <c r="K96" s="6"/>
    </row>
    <row r="97" spans="11:11" x14ac:dyDescent="0.2">
      <c r="K97" s="6"/>
    </row>
    <row r="98" spans="11:11" x14ac:dyDescent="0.2">
      <c r="K98" s="7"/>
    </row>
  </sheetData>
  <mergeCells count="24">
    <mergeCell ref="A18:G18"/>
    <mergeCell ref="A19:G19"/>
    <mergeCell ref="B7:M7"/>
    <mergeCell ref="A1:M1"/>
    <mergeCell ref="A3:M3"/>
    <mergeCell ref="A5:L5"/>
    <mergeCell ref="A6:K6"/>
    <mergeCell ref="A4:M4"/>
    <mergeCell ref="A20:G20"/>
    <mergeCell ref="A21:G21"/>
    <mergeCell ref="B24:M24"/>
    <mergeCell ref="G10:G11"/>
    <mergeCell ref="H10:L10"/>
    <mergeCell ref="M10:M11"/>
    <mergeCell ref="A12:M12"/>
    <mergeCell ref="A14:G14"/>
    <mergeCell ref="A15:H15"/>
    <mergeCell ref="A10:A11"/>
    <mergeCell ref="B10:B11"/>
    <mergeCell ref="C10:C11"/>
    <mergeCell ref="D10:D11"/>
    <mergeCell ref="E10:E11"/>
    <mergeCell ref="F10:F11"/>
    <mergeCell ref="A17:G17"/>
  </mergeCells>
  <pageMargins left="0.78740157480314965" right="0.78740157480314965" top="0.98425196850393704" bottom="0.59055118110236227" header="0" footer="0"/>
  <pageSetup paperSize="9" scale="6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topLeftCell="A10" zoomScale="85" zoomScaleNormal="85" zoomScaleSheetLayoutView="85" workbookViewId="0">
      <selection activeCell="A75" sqref="A75:XFD81"/>
    </sheetView>
  </sheetViews>
  <sheetFormatPr defaultRowHeight="12.75" outlineLevelRow="1" x14ac:dyDescent="0.2"/>
  <cols>
    <col min="1" max="1" width="3.85546875" style="1" customWidth="1"/>
    <col min="2" max="2" width="45.85546875" style="1" customWidth="1"/>
    <col min="3" max="3" width="18.140625" style="1" customWidth="1"/>
    <col min="4" max="4" width="11" style="1" customWidth="1"/>
    <col min="5" max="7" width="14.42578125" style="1" customWidth="1"/>
    <col min="8" max="12" width="15.7109375" style="1" customWidth="1"/>
    <col min="13" max="13" width="16.7109375" style="1" customWidth="1"/>
    <col min="14" max="14" width="13.7109375" style="1" customWidth="1"/>
    <col min="15" max="16384" width="9.140625" style="1"/>
  </cols>
  <sheetData>
    <row r="1" spans="1:14" s="40" customFormat="1" ht="27" customHeight="1" x14ac:dyDescent="0.3">
      <c r="A1" s="191" t="s">
        <v>63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 s="41" customFormat="1" ht="11.25" x14ac:dyDescent="0.2">
      <c r="G2" s="42"/>
    </row>
    <row r="3" spans="1:14" s="40" customFormat="1" ht="30.7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4" s="43" customFormat="1" ht="15.75" x14ac:dyDescent="0.25">
      <c r="A4" s="173" t="s">
        <v>162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4" ht="15.75" x14ac:dyDescent="0.25">
      <c r="A5" s="192" t="s">
        <v>62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4" s="44" customFormat="1" ht="15.75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4" s="44" customFormat="1" ht="20.25" customHeight="1" x14ac:dyDescent="0.25">
      <c r="A7" s="45"/>
      <c r="B7" s="170" t="s">
        <v>98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4" ht="17.25" customHeight="1" x14ac:dyDescent="0.25">
      <c r="M8" s="17"/>
    </row>
    <row r="10" spans="1:14" ht="12.75" customHeight="1" x14ac:dyDescent="0.2">
      <c r="A10" s="179" t="s">
        <v>1</v>
      </c>
      <c r="B10" s="179" t="s">
        <v>2</v>
      </c>
      <c r="C10" s="179" t="s">
        <v>3</v>
      </c>
      <c r="D10" s="179" t="s">
        <v>4</v>
      </c>
      <c r="E10" s="179" t="s">
        <v>5</v>
      </c>
      <c r="F10" s="187" t="s">
        <v>6</v>
      </c>
      <c r="G10" s="179" t="s">
        <v>7</v>
      </c>
      <c r="H10" s="179" t="s">
        <v>163</v>
      </c>
      <c r="I10" s="179"/>
      <c r="J10" s="179"/>
      <c r="K10" s="179"/>
      <c r="L10" s="179"/>
      <c r="M10" s="181" t="s">
        <v>8</v>
      </c>
    </row>
    <row r="11" spans="1:14" ht="80.25" customHeight="1" x14ac:dyDescent="0.2">
      <c r="A11" s="179"/>
      <c r="B11" s="179"/>
      <c r="C11" s="179"/>
      <c r="D11" s="180"/>
      <c r="E11" s="179"/>
      <c r="F11" s="187"/>
      <c r="G11" s="180"/>
      <c r="H11" s="37" t="s">
        <v>9</v>
      </c>
      <c r="I11" s="37" t="s">
        <v>10</v>
      </c>
      <c r="J11" s="37" t="s">
        <v>11</v>
      </c>
      <c r="K11" s="37" t="s">
        <v>45</v>
      </c>
      <c r="L11" s="37" t="s">
        <v>12</v>
      </c>
      <c r="M11" s="182"/>
    </row>
    <row r="12" spans="1:14" ht="15" x14ac:dyDescent="0.25">
      <c r="A12" s="183" t="s">
        <v>88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5"/>
    </row>
    <row r="13" spans="1:14" ht="15" x14ac:dyDescent="0.25">
      <c r="A13" s="29">
        <v>1</v>
      </c>
      <c r="B13" s="46" t="s">
        <v>53</v>
      </c>
      <c r="C13" s="47" t="s">
        <v>50</v>
      </c>
      <c r="D13" s="47">
        <v>635.1</v>
      </c>
      <c r="E13" s="47">
        <v>1.4999999999999999E-2</v>
      </c>
      <c r="F13" s="48">
        <f>ROUND((1+(1.5+3.3+9+8+10)/100),3)*1.018*1.12</f>
        <v>1.5027308800000003</v>
      </c>
      <c r="G13" s="49">
        <f>ROUND((D13*E13*F13),2)</f>
        <v>14.32</v>
      </c>
      <c r="H13" s="49">
        <f>ROUND((0.8*G13*4.96*1.09),3)*1000</f>
        <v>61936</v>
      </c>
      <c r="I13" s="49">
        <f>ROUND((0*G13*4.61*1.09),3)*1000</f>
        <v>0</v>
      </c>
      <c r="J13" s="50">
        <f>ROUND((0*G13*14.98*1.09),3)*1000</f>
        <v>0</v>
      </c>
      <c r="K13" s="50">
        <f>ROUND((0.075*G13*9.1*1.09*0.6),3)*1000</f>
        <v>6392</v>
      </c>
      <c r="L13" s="50">
        <f>ROUND((0.125*G13*9.1*1.09),3)*1000</f>
        <v>17755</v>
      </c>
      <c r="M13" s="49">
        <f>SUM(H13:L13)</f>
        <v>86083</v>
      </c>
    </row>
    <row r="14" spans="1:14" ht="15" hidden="1" x14ac:dyDescent="0.25">
      <c r="A14" s="29">
        <v>2</v>
      </c>
      <c r="B14" s="46" t="s">
        <v>69</v>
      </c>
      <c r="C14" s="47" t="s">
        <v>70</v>
      </c>
      <c r="D14" s="47">
        <v>68</v>
      </c>
      <c r="E14" s="47">
        <v>0</v>
      </c>
      <c r="F14" s="62">
        <f>F13</f>
        <v>1.5027308800000003</v>
      </c>
      <c r="G14" s="49">
        <f>ROUND((D14*E14*F14),2)</f>
        <v>0</v>
      </c>
      <c r="H14" s="49">
        <f>ROUND((0.8*G14*4.92*1.09),3)*1000</f>
        <v>0</v>
      </c>
      <c r="I14" s="49">
        <f>ROUND((0*G14*4.61*1.09),3)*1000</f>
        <v>0</v>
      </c>
      <c r="J14" s="50">
        <f>ROUND((0*G14*14.98*1.09),3)*1000</f>
        <v>0</v>
      </c>
      <c r="K14" s="50">
        <f>ROUND((0.075*G14*9.1*1.09*0.6),3)*1000</f>
        <v>0</v>
      </c>
      <c r="L14" s="50">
        <f>ROUND((0.125*G14*9.1*1.09),3)*1000</f>
        <v>0</v>
      </c>
      <c r="M14" s="49">
        <f>SUM(H14:L14)</f>
        <v>0</v>
      </c>
    </row>
    <row r="15" spans="1:14" ht="16.5" customHeight="1" x14ac:dyDescent="0.2">
      <c r="A15" s="186" t="s">
        <v>65</v>
      </c>
      <c r="B15" s="186"/>
      <c r="C15" s="186"/>
      <c r="D15" s="186"/>
      <c r="E15" s="186"/>
      <c r="F15" s="186"/>
      <c r="G15" s="186"/>
      <c r="H15" s="24">
        <f>SUM(H13:H14)</f>
        <v>61936</v>
      </c>
      <c r="I15" s="24">
        <f t="shared" ref="I15:L15" si="0">SUM(I13:I14)</f>
        <v>0</v>
      </c>
      <c r="J15" s="24">
        <f t="shared" si="0"/>
        <v>0</v>
      </c>
      <c r="K15" s="24">
        <f t="shared" si="0"/>
        <v>6392</v>
      </c>
      <c r="L15" s="24">
        <f t="shared" si="0"/>
        <v>17755</v>
      </c>
      <c r="M15" s="24">
        <f>SUM(H15:L15)</f>
        <v>86083</v>
      </c>
      <c r="N15" s="3"/>
    </row>
    <row r="16" spans="1:14" ht="15" x14ac:dyDescent="0.2">
      <c r="A16" s="36"/>
      <c r="B16" s="186" t="s">
        <v>93</v>
      </c>
      <c r="C16" s="186"/>
      <c r="D16" s="186"/>
      <c r="E16" s="186"/>
      <c r="F16" s="186"/>
      <c r="G16" s="186"/>
      <c r="H16" s="186"/>
      <c r="I16" s="24"/>
      <c r="J16" s="24"/>
      <c r="K16" s="24"/>
      <c r="L16" s="24"/>
      <c r="M16" s="24"/>
    </row>
    <row r="17" spans="1:14" s="143" customFormat="1" ht="30" x14ac:dyDescent="0.25">
      <c r="A17" s="29">
        <v>2</v>
      </c>
      <c r="B17" s="51" t="s">
        <v>159</v>
      </c>
      <c r="C17" s="139" t="s">
        <v>148</v>
      </c>
      <c r="D17" s="140">
        <v>438.3</v>
      </c>
      <c r="E17" s="139">
        <v>1</v>
      </c>
      <c r="F17" s="48">
        <f>ROUND((1+(1.5+3.3+9+8+10)/100),3)</f>
        <v>1.3180000000000001</v>
      </c>
      <c r="G17" s="141">
        <f>ROUND((D17*E17*F17),2)</f>
        <v>577.67999999999995</v>
      </c>
      <c r="H17" s="141">
        <f>ROUND((0.455*G17*9.14 )*1.09,2)*1000</f>
        <v>2618610</v>
      </c>
      <c r="I17" s="141">
        <f>ROUND((0.3*G17*4.61)*1.09,2)*1000</f>
        <v>870840</v>
      </c>
      <c r="J17" s="141">
        <f>ROUND((0.025*G17*15.11)*1.09,2)*1000</f>
        <v>237860</v>
      </c>
      <c r="K17" s="141">
        <f>ROUND((0.16*G17*9.1)*1.09*0.6,2)*1000</f>
        <v>550080</v>
      </c>
      <c r="L17" s="141">
        <f>ROUND((0.06*G17*9.1)*1.09,2)*1000</f>
        <v>343800</v>
      </c>
      <c r="M17" s="141">
        <f>SUM(H17:L17)</f>
        <v>4621190</v>
      </c>
      <c r="N17" s="142"/>
    </row>
    <row r="18" spans="1:14" ht="15" x14ac:dyDescent="0.2">
      <c r="A18" s="186" t="s">
        <v>89</v>
      </c>
      <c r="B18" s="186"/>
      <c r="C18" s="186"/>
      <c r="D18" s="186"/>
      <c r="E18" s="186"/>
      <c r="F18" s="186"/>
      <c r="G18" s="186"/>
      <c r="H18" s="24">
        <f t="shared" ref="H18:M18" si="1">H17</f>
        <v>2618610</v>
      </c>
      <c r="I18" s="24">
        <f t="shared" si="1"/>
        <v>870840</v>
      </c>
      <c r="J18" s="24">
        <f t="shared" si="1"/>
        <v>237860</v>
      </c>
      <c r="K18" s="24">
        <f t="shared" si="1"/>
        <v>550080</v>
      </c>
      <c r="L18" s="24">
        <f t="shared" si="1"/>
        <v>343800</v>
      </c>
      <c r="M18" s="24">
        <f t="shared" si="1"/>
        <v>4621190</v>
      </c>
    </row>
    <row r="19" spans="1:14" ht="15" customHeight="1" x14ac:dyDescent="0.2">
      <c r="A19" s="188" t="s">
        <v>90</v>
      </c>
      <c r="B19" s="189"/>
      <c r="C19" s="189"/>
      <c r="D19" s="189"/>
      <c r="E19" s="189"/>
      <c r="F19" s="189"/>
      <c r="G19" s="190"/>
      <c r="H19" s="27">
        <f>H18+H15</f>
        <v>2680546</v>
      </c>
      <c r="I19" s="27">
        <f t="shared" ref="I19:L19" si="2">I18+I15</f>
        <v>870840</v>
      </c>
      <c r="J19" s="27">
        <f t="shared" si="2"/>
        <v>237860</v>
      </c>
      <c r="K19" s="27">
        <f t="shared" si="2"/>
        <v>556472</v>
      </c>
      <c r="L19" s="27">
        <f t="shared" si="2"/>
        <v>361555</v>
      </c>
      <c r="M19" s="27">
        <f>SUM(H19:L19)</f>
        <v>4707273</v>
      </c>
    </row>
    <row r="20" spans="1:14" ht="13.5" hidden="1" customHeight="1" x14ac:dyDescent="0.2">
      <c r="A20" s="176" t="s">
        <v>13</v>
      </c>
      <c r="B20" s="177"/>
      <c r="C20" s="177"/>
      <c r="D20" s="177"/>
      <c r="E20" s="177"/>
      <c r="F20" s="177"/>
      <c r="G20" s="178"/>
      <c r="H20" s="24"/>
      <c r="I20" s="24"/>
      <c r="J20" s="24"/>
      <c r="K20" s="24"/>
      <c r="L20" s="24"/>
      <c r="M20" s="24"/>
    </row>
    <row r="21" spans="1:14" ht="19.5" customHeight="1" x14ac:dyDescent="0.2">
      <c r="A21" s="176" t="s">
        <v>54</v>
      </c>
      <c r="B21" s="177"/>
      <c r="C21" s="177"/>
      <c r="D21" s="177"/>
      <c r="E21" s="177"/>
      <c r="F21" s="177"/>
      <c r="G21" s="178"/>
      <c r="H21" s="25">
        <f>H19*0.2</f>
        <v>536109.20000000007</v>
      </c>
      <c r="I21" s="25">
        <f t="shared" ref="I21:L21" si="3">I19*0.2</f>
        <v>174168</v>
      </c>
      <c r="J21" s="25">
        <f t="shared" si="3"/>
        <v>47572</v>
      </c>
      <c r="K21" s="25">
        <f t="shared" si="3"/>
        <v>111294.40000000001</v>
      </c>
      <c r="L21" s="25">
        <f t="shared" si="3"/>
        <v>72311</v>
      </c>
      <c r="M21" s="25">
        <f>SUM(H21:L21)</f>
        <v>941454.60000000009</v>
      </c>
    </row>
    <row r="22" spans="1:14" ht="13.5" customHeight="1" x14ac:dyDescent="0.2">
      <c r="A22" s="176" t="s">
        <v>14</v>
      </c>
      <c r="B22" s="177"/>
      <c r="C22" s="177"/>
      <c r="D22" s="177"/>
      <c r="E22" s="177"/>
      <c r="F22" s="177"/>
      <c r="G22" s="178"/>
      <c r="H22" s="24">
        <f>SUM(H19:H21)</f>
        <v>3216655.2</v>
      </c>
      <c r="I22" s="24">
        <f t="shared" ref="I22:L22" si="4">SUM(I19:I21)</f>
        <v>1045008</v>
      </c>
      <c r="J22" s="24">
        <f t="shared" si="4"/>
        <v>285432</v>
      </c>
      <c r="K22" s="24">
        <f t="shared" si="4"/>
        <v>667766.4</v>
      </c>
      <c r="L22" s="24">
        <f t="shared" si="4"/>
        <v>433866</v>
      </c>
      <c r="M22" s="24">
        <f>SUM(H22:L22)</f>
        <v>5648727.6000000006</v>
      </c>
      <c r="N22" s="3"/>
    </row>
    <row r="23" spans="1:14" ht="13.5" customHeight="1" x14ac:dyDescent="0.2">
      <c r="A23" s="4"/>
      <c r="B23" s="4"/>
      <c r="C23" s="4"/>
      <c r="D23" s="4"/>
      <c r="E23" s="4"/>
      <c r="F23" s="4"/>
      <c r="G23" s="4"/>
      <c r="H23" s="5"/>
      <c r="I23" s="5"/>
      <c r="J23" s="5"/>
      <c r="K23" s="5"/>
      <c r="L23" s="5"/>
      <c r="M23" s="5"/>
    </row>
    <row r="24" spans="1:14" x14ac:dyDescent="0.2">
      <c r="A24" s="6"/>
      <c r="B24" s="6" t="s">
        <v>15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4" ht="27" customHeight="1" x14ac:dyDescent="0.2">
      <c r="A25" s="6"/>
      <c r="B25" s="152" t="s">
        <v>16</v>
      </c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4" s="7" customFormat="1" ht="14.25" hidden="1" customHeight="1" x14ac:dyDescent="0.2">
      <c r="F26" s="7" t="s">
        <v>17</v>
      </c>
    </row>
    <row r="27" spans="1:14" s="7" customFormat="1" ht="10.5" hidden="1" customHeight="1" x14ac:dyDescent="0.2">
      <c r="A27" s="8"/>
    </row>
    <row r="28" spans="1:14" ht="14.25" hidden="1" customHeight="1" outlineLevel="1" x14ac:dyDescent="0.2">
      <c r="A28" s="9" t="s">
        <v>18</v>
      </c>
      <c r="B28" s="10" t="s">
        <v>19</v>
      </c>
      <c r="C28" s="6"/>
      <c r="D28" s="6"/>
      <c r="E28" s="6"/>
      <c r="F28" s="6"/>
      <c r="G28" s="6"/>
      <c r="H28" s="6"/>
      <c r="I28" s="6"/>
      <c r="J28" s="15"/>
      <c r="L28" s="6"/>
      <c r="M28" s="6"/>
    </row>
    <row r="29" spans="1:14" ht="14.25" hidden="1" customHeight="1" outlineLevel="1" x14ac:dyDescent="0.2">
      <c r="A29" s="11" t="s">
        <v>20</v>
      </c>
      <c r="B29" s="6" t="s">
        <v>21</v>
      </c>
      <c r="C29" s="6" t="s">
        <v>51</v>
      </c>
      <c r="E29" s="6"/>
      <c r="F29" s="6"/>
      <c r="G29" s="6"/>
      <c r="I29" s="6"/>
      <c r="J29" s="6"/>
      <c r="L29" s="6"/>
      <c r="M29" s="6"/>
    </row>
    <row r="30" spans="1:14" ht="14.25" hidden="1" customHeight="1" outlineLevel="1" x14ac:dyDescent="0.2">
      <c r="A30" s="12" t="s">
        <v>22</v>
      </c>
      <c r="B30" s="6" t="s">
        <v>23</v>
      </c>
      <c r="C30" s="6"/>
      <c r="D30" s="6"/>
      <c r="E30" s="6"/>
      <c r="F30" s="6"/>
      <c r="G30" s="6"/>
      <c r="H30" s="6"/>
      <c r="I30" s="6"/>
      <c r="J30" s="6"/>
      <c r="L30" s="6"/>
      <c r="M30" s="6"/>
    </row>
    <row r="31" spans="1:14" ht="14.25" hidden="1" customHeight="1" outlineLevel="1" x14ac:dyDescent="0.2">
      <c r="A31" s="12" t="s">
        <v>22</v>
      </c>
      <c r="B31" s="6" t="s">
        <v>24</v>
      </c>
      <c r="C31" s="6"/>
      <c r="D31" s="6"/>
      <c r="E31" s="6"/>
      <c r="F31" s="6"/>
      <c r="G31" s="6"/>
      <c r="H31" s="6"/>
      <c r="I31" s="6"/>
      <c r="J31" s="6"/>
      <c r="L31" s="6"/>
      <c r="M31" s="6"/>
    </row>
    <row r="32" spans="1:14" ht="14.25" hidden="1" customHeight="1" outlineLevel="1" x14ac:dyDescent="0.2">
      <c r="A32" s="12" t="s">
        <v>22</v>
      </c>
      <c r="B32" s="6" t="s">
        <v>25</v>
      </c>
      <c r="C32" s="6"/>
      <c r="D32" s="6"/>
      <c r="E32" s="6"/>
      <c r="F32" s="6"/>
      <c r="G32" s="6"/>
      <c r="H32" s="6"/>
      <c r="I32" s="6"/>
      <c r="J32" s="6"/>
      <c r="L32" s="6"/>
      <c r="M32" s="6"/>
    </row>
    <row r="33" spans="1:13" ht="14.25" hidden="1" customHeight="1" outlineLevel="1" x14ac:dyDescent="0.2">
      <c r="A33" s="12" t="s">
        <v>22</v>
      </c>
      <c r="B33" s="6" t="s">
        <v>34</v>
      </c>
      <c r="C33" s="6"/>
      <c r="D33" s="6"/>
      <c r="E33" s="6"/>
      <c r="F33" s="6"/>
      <c r="G33" s="6"/>
      <c r="H33" s="6"/>
      <c r="I33" s="6"/>
      <c r="J33" s="6"/>
      <c r="L33" s="6"/>
      <c r="M33" s="6"/>
    </row>
    <row r="34" spans="1:13" ht="14.25" hidden="1" customHeight="1" outlineLevel="1" x14ac:dyDescent="0.2">
      <c r="A34" s="12" t="s">
        <v>22</v>
      </c>
      <c r="B34" s="6" t="s">
        <v>26</v>
      </c>
      <c r="C34" s="6"/>
      <c r="D34" s="6"/>
      <c r="E34" s="6"/>
      <c r="F34" s="6"/>
      <c r="G34" s="6"/>
      <c r="H34" s="6"/>
      <c r="I34" s="6"/>
      <c r="J34" s="6"/>
      <c r="L34" s="6"/>
      <c r="M34" s="6"/>
    </row>
    <row r="35" spans="1:13" ht="14.25" hidden="1" customHeight="1" outlineLevel="1" x14ac:dyDescent="0.2">
      <c r="A35" s="12" t="s">
        <v>22</v>
      </c>
      <c r="B35" s="6" t="s">
        <v>27</v>
      </c>
      <c r="C35" s="6"/>
      <c r="D35" s="6"/>
      <c r="E35" s="6"/>
      <c r="F35" s="6"/>
      <c r="G35" s="6"/>
      <c r="H35" s="6"/>
      <c r="I35" s="6"/>
      <c r="J35" s="6"/>
      <c r="L35" s="6"/>
      <c r="M35" s="6"/>
    </row>
    <row r="36" spans="1:13" ht="14.25" hidden="1" customHeight="1" outlineLevel="1" x14ac:dyDescent="0.2">
      <c r="A36" s="11" t="s">
        <v>28</v>
      </c>
      <c r="B36" s="6" t="s">
        <v>29</v>
      </c>
      <c r="C36" s="6"/>
      <c r="D36" s="6"/>
      <c r="E36" s="6"/>
      <c r="F36" s="6"/>
      <c r="G36" s="6"/>
      <c r="H36" s="6"/>
      <c r="I36" s="6"/>
      <c r="J36" s="6"/>
      <c r="L36" s="6"/>
      <c r="M36" s="6"/>
    </row>
    <row r="37" spans="1:13" ht="14.25" hidden="1" customHeight="1" outlineLevel="1" x14ac:dyDescent="0.2">
      <c r="A37" s="11" t="s">
        <v>22</v>
      </c>
      <c r="B37" s="6" t="s">
        <v>30</v>
      </c>
      <c r="C37" s="6"/>
      <c r="D37" s="6"/>
      <c r="E37" s="6"/>
      <c r="F37" s="6"/>
      <c r="G37" s="6"/>
      <c r="H37" s="6"/>
      <c r="I37" s="6"/>
      <c r="J37" s="6"/>
      <c r="L37" s="6"/>
      <c r="M37" s="6"/>
    </row>
    <row r="38" spans="1:13" ht="14.25" hidden="1" customHeight="1" outlineLevel="1" x14ac:dyDescent="0.2">
      <c r="A38" s="11" t="s">
        <v>22</v>
      </c>
      <c r="B38" s="6" t="s">
        <v>31</v>
      </c>
      <c r="C38" s="6"/>
      <c r="D38" s="6"/>
      <c r="E38" s="6"/>
      <c r="F38" s="6"/>
      <c r="G38" s="6"/>
      <c r="H38" s="6"/>
      <c r="I38" s="6"/>
      <c r="J38" s="6"/>
      <c r="L38" s="6"/>
      <c r="M38" s="6"/>
    </row>
    <row r="39" spans="1:13" ht="14.25" hidden="1" customHeight="1" outlineLevel="1" x14ac:dyDescent="0.2">
      <c r="A39" s="11" t="s">
        <v>32</v>
      </c>
      <c r="B39" s="6" t="s">
        <v>33</v>
      </c>
      <c r="C39" s="6"/>
      <c r="D39" s="6"/>
      <c r="E39" s="6"/>
      <c r="F39" s="6"/>
      <c r="G39" s="6"/>
      <c r="H39" s="6"/>
      <c r="I39" s="6"/>
      <c r="J39" s="6"/>
      <c r="L39" s="6"/>
      <c r="M39" s="6"/>
    </row>
    <row r="40" spans="1:13" ht="14.25" hidden="1" customHeight="1" outlineLevel="1" x14ac:dyDescent="0.2">
      <c r="A40" s="11" t="s">
        <v>28</v>
      </c>
      <c r="B40" s="6" t="s">
        <v>29</v>
      </c>
      <c r="C40" s="6"/>
      <c r="D40" s="6"/>
      <c r="E40" s="6"/>
      <c r="F40" s="6"/>
      <c r="G40" s="6"/>
      <c r="H40" s="6"/>
      <c r="I40" s="6"/>
      <c r="J40" s="6"/>
      <c r="L40" s="6"/>
      <c r="M40" s="6"/>
    </row>
    <row r="41" spans="1:13" s="7" customFormat="1" ht="14.25" hidden="1" customHeight="1" x14ac:dyDescent="0.2">
      <c r="A41" s="11" t="s">
        <v>22</v>
      </c>
      <c r="B41" s="6" t="s">
        <v>30</v>
      </c>
      <c r="C41" s="6"/>
      <c r="D41" s="6"/>
      <c r="E41" s="6"/>
      <c r="F41" s="6"/>
      <c r="G41" s="6"/>
    </row>
    <row r="42" spans="1:13" s="7" customFormat="1" ht="14.25" customHeight="1" x14ac:dyDescent="0.2">
      <c r="A42" s="11"/>
      <c r="B42" s="6"/>
      <c r="C42" s="6"/>
      <c r="D42" s="6"/>
      <c r="E42" s="6"/>
      <c r="F42" s="6"/>
      <c r="G42" s="6"/>
    </row>
    <row r="43" spans="1:13" s="7" customFormat="1" ht="14.25" hidden="1" customHeight="1" x14ac:dyDescent="0.2">
      <c r="A43" s="11"/>
      <c r="B43" s="35" t="s">
        <v>56</v>
      </c>
      <c r="C43" s="34"/>
      <c r="D43" s="34"/>
      <c r="E43" s="34"/>
      <c r="F43" s="34"/>
      <c r="G43" s="34"/>
      <c r="H43" s="34"/>
      <c r="I43" s="34"/>
    </row>
    <row r="44" spans="1:13" s="7" customFormat="1" ht="14.25" hidden="1" customHeight="1" x14ac:dyDescent="0.2">
      <c r="A44" s="11"/>
      <c r="B44" s="34" t="s">
        <v>55</v>
      </c>
      <c r="C44" s="34" t="s">
        <v>52</v>
      </c>
      <c r="D44" s="34"/>
      <c r="E44" s="34"/>
      <c r="F44" s="34"/>
      <c r="G44" s="34"/>
      <c r="H44" s="34"/>
      <c r="I44" s="34"/>
    </row>
    <row r="45" spans="1:13" s="7" customFormat="1" ht="14.25" hidden="1" customHeight="1" x14ac:dyDescent="0.2">
      <c r="A45" s="11"/>
      <c r="B45" s="34" t="s">
        <v>57</v>
      </c>
      <c r="C45" s="34"/>
      <c r="D45" s="34"/>
      <c r="E45" s="34"/>
      <c r="F45" s="34"/>
      <c r="G45" s="34"/>
      <c r="H45" s="34"/>
      <c r="I45" s="34"/>
    </row>
    <row r="46" spans="1:13" s="7" customFormat="1" ht="14.25" hidden="1" customHeight="1" x14ac:dyDescent="0.2">
      <c r="A46" s="11"/>
      <c r="B46" s="34" t="s">
        <v>58</v>
      </c>
      <c r="C46" s="34"/>
      <c r="D46" s="34"/>
      <c r="E46" s="34"/>
      <c r="F46" s="34"/>
      <c r="G46" s="34"/>
      <c r="H46" s="34"/>
      <c r="I46" s="34"/>
    </row>
    <row r="47" spans="1:13" s="7" customFormat="1" ht="14.25" hidden="1" customHeight="1" x14ac:dyDescent="0.2">
      <c r="A47" s="11"/>
      <c r="B47" s="34" t="s">
        <v>59</v>
      </c>
      <c r="C47" s="33"/>
      <c r="D47" s="33"/>
      <c r="E47" s="33"/>
      <c r="F47" s="33"/>
      <c r="G47" s="33"/>
      <c r="H47" s="33"/>
      <c r="I47" s="33"/>
    </row>
    <row r="48" spans="1:13" s="7" customFormat="1" ht="14.25" hidden="1" customHeight="1" x14ac:dyDescent="0.2">
      <c r="A48" s="11"/>
      <c r="B48" s="34" t="s">
        <v>60</v>
      </c>
      <c r="C48" s="33"/>
      <c r="D48" s="33"/>
      <c r="E48" s="33"/>
      <c r="F48" s="33"/>
      <c r="G48" s="33"/>
      <c r="H48" s="33"/>
      <c r="I48" s="33"/>
    </row>
    <row r="49" spans="1:13" s="7" customFormat="1" ht="14.25" hidden="1" customHeight="1" x14ac:dyDescent="0.2">
      <c r="A49" s="11"/>
      <c r="B49" s="34" t="s">
        <v>34</v>
      </c>
      <c r="C49" s="33"/>
      <c r="D49" s="33"/>
      <c r="E49" s="33"/>
      <c r="F49" s="33"/>
      <c r="G49" s="33"/>
      <c r="H49" s="33"/>
      <c r="I49" s="33"/>
    </row>
    <row r="50" spans="1:13" s="7" customFormat="1" ht="14.25" hidden="1" customHeight="1" x14ac:dyDescent="0.2">
      <c r="A50" s="11"/>
      <c r="B50" s="34" t="s">
        <v>61</v>
      </c>
      <c r="C50" s="33"/>
      <c r="D50" s="33"/>
      <c r="E50" s="33"/>
      <c r="F50" s="33"/>
      <c r="G50" s="33"/>
      <c r="H50" s="33"/>
      <c r="I50" s="33"/>
    </row>
    <row r="51" spans="1:13" s="7" customFormat="1" ht="14.25" hidden="1" customHeight="1" x14ac:dyDescent="0.2">
      <c r="A51" s="11"/>
      <c r="B51" s="34" t="s">
        <v>27</v>
      </c>
      <c r="C51" s="33"/>
      <c r="D51" s="33"/>
      <c r="E51" s="33"/>
      <c r="F51" s="33"/>
      <c r="G51" s="33"/>
      <c r="H51" s="33"/>
      <c r="I51" s="33"/>
    </row>
    <row r="52" spans="1:13" s="7" customFormat="1" ht="14.25" hidden="1" customHeight="1" x14ac:dyDescent="0.2">
      <c r="A52" s="11"/>
      <c r="B52" s="34" t="s">
        <v>40</v>
      </c>
      <c r="C52" s="33"/>
      <c r="D52" s="33"/>
      <c r="E52" s="33"/>
      <c r="F52" s="33"/>
      <c r="G52" s="33"/>
      <c r="H52" s="33"/>
      <c r="I52" s="33"/>
    </row>
    <row r="53" spans="1:13" s="7" customFormat="1" ht="14.25" hidden="1" customHeight="1" x14ac:dyDescent="0.2">
      <c r="A53" s="11"/>
      <c r="B53" s="34" t="s">
        <v>41</v>
      </c>
      <c r="C53" s="33"/>
      <c r="D53" s="33"/>
      <c r="E53" s="33"/>
      <c r="F53" s="33"/>
      <c r="G53" s="33"/>
      <c r="H53" s="33"/>
      <c r="I53" s="33"/>
    </row>
    <row r="54" spans="1:13" s="7" customFormat="1" ht="14.25" hidden="1" customHeight="1" x14ac:dyDescent="0.2">
      <c r="A54" s="11"/>
      <c r="B54" s="34" t="s">
        <v>42</v>
      </c>
      <c r="C54" s="33"/>
      <c r="D54" s="33"/>
      <c r="E54" s="33"/>
      <c r="F54" s="33"/>
      <c r="G54" s="33"/>
      <c r="H54" s="33"/>
      <c r="I54" s="33"/>
    </row>
    <row r="55" spans="1:13" s="7" customFormat="1" ht="14.25" hidden="1" customHeight="1" x14ac:dyDescent="0.2">
      <c r="A55" s="11"/>
      <c r="B55" s="6" t="s">
        <v>40</v>
      </c>
      <c r="C55" s="1"/>
      <c r="D55" s="1"/>
      <c r="E55" s="1"/>
      <c r="F55" s="1"/>
      <c r="G55" s="1"/>
      <c r="H55" s="1"/>
      <c r="I55" s="1"/>
    </row>
    <row r="56" spans="1:13" s="7" customFormat="1" ht="14.25" hidden="1" customHeight="1" x14ac:dyDescent="0.2">
      <c r="A56" s="11"/>
      <c r="B56" s="6" t="s">
        <v>41</v>
      </c>
      <c r="C56" s="1"/>
      <c r="D56" s="1"/>
      <c r="E56" s="1"/>
      <c r="F56" s="1"/>
      <c r="G56" s="1"/>
      <c r="H56" s="1"/>
      <c r="I56" s="1"/>
    </row>
    <row r="57" spans="1:13" ht="14.25" hidden="1" customHeight="1" outlineLevel="1" x14ac:dyDescent="0.2">
      <c r="A57" s="12"/>
      <c r="B57" s="6" t="s">
        <v>42</v>
      </c>
      <c r="J57" s="6"/>
      <c r="K57" s="6"/>
      <c r="L57" s="6"/>
      <c r="M57" s="6"/>
    </row>
    <row r="58" spans="1:13" ht="14.25" hidden="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ht="14.25" customHeight="1" outlineLevel="1" x14ac:dyDescent="0.2">
      <c r="A59" s="9" t="s">
        <v>18</v>
      </c>
      <c r="B59" s="10" t="s">
        <v>35</v>
      </c>
      <c r="C59" s="6" t="s">
        <v>160</v>
      </c>
      <c r="F59" s="6" t="s">
        <v>161</v>
      </c>
      <c r="J59" s="6"/>
      <c r="K59" s="6"/>
      <c r="L59" s="6"/>
      <c r="M59" s="6"/>
    </row>
    <row r="60" spans="1:13" ht="14.25" customHeight="1" outlineLevel="1" x14ac:dyDescent="0.2">
      <c r="A60" s="11" t="s">
        <v>20</v>
      </c>
      <c r="B60" s="6" t="s">
        <v>36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ht="14.25" customHeight="1" outlineLevel="1" x14ac:dyDescent="0.2">
      <c r="A61" s="12" t="s">
        <v>22</v>
      </c>
      <c r="B61" s="6" t="s">
        <v>23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ht="14.25" customHeight="1" outlineLevel="1" x14ac:dyDescent="0.2">
      <c r="A62" s="12" t="s">
        <v>22</v>
      </c>
      <c r="B62" s="6" t="s">
        <v>37</v>
      </c>
    </row>
    <row r="63" spans="1:13" ht="14.25" customHeight="1" outlineLevel="1" x14ac:dyDescent="0.2">
      <c r="A63" s="12" t="s">
        <v>22</v>
      </c>
      <c r="B63" s="6" t="s">
        <v>38</v>
      </c>
    </row>
    <row r="64" spans="1:13" ht="14.25" hidden="1" customHeight="1" outlineLevel="1" x14ac:dyDescent="0.2">
      <c r="A64" s="12" t="s">
        <v>22</v>
      </c>
      <c r="B64" s="6" t="s">
        <v>34</v>
      </c>
    </row>
    <row r="65" spans="1:15" ht="14.25" customHeight="1" outlineLevel="1" x14ac:dyDescent="0.2">
      <c r="A65" s="12" t="s">
        <v>22</v>
      </c>
      <c r="B65" s="6" t="s">
        <v>39</v>
      </c>
    </row>
    <row r="66" spans="1:15" ht="14.25" customHeight="1" outlineLevel="1" x14ac:dyDescent="0.2">
      <c r="A66" s="12" t="s">
        <v>22</v>
      </c>
      <c r="B66" s="6" t="s">
        <v>27</v>
      </c>
    </row>
    <row r="67" spans="1:15" ht="14.25" customHeight="1" outlineLevel="1" x14ac:dyDescent="0.2">
      <c r="A67" s="11" t="s">
        <v>28</v>
      </c>
      <c r="B67" s="6" t="s">
        <v>40</v>
      </c>
    </row>
    <row r="68" spans="1:15" ht="14.25" hidden="1" customHeight="1" outlineLevel="1" x14ac:dyDescent="0.2">
      <c r="B68" s="6" t="s">
        <v>41</v>
      </c>
    </row>
    <row r="69" spans="1:15" ht="14.25" customHeight="1" outlineLevel="1" x14ac:dyDescent="0.2">
      <c r="B69" s="6" t="s">
        <v>42</v>
      </c>
    </row>
    <row r="70" spans="1:15" outlineLevel="1" x14ac:dyDescent="0.2">
      <c r="A70" s="11" t="s">
        <v>28</v>
      </c>
      <c r="B70" s="6" t="s">
        <v>40</v>
      </c>
    </row>
    <row r="71" spans="1:15" outlineLevel="1" x14ac:dyDescent="0.2">
      <c r="B71" s="6" t="s">
        <v>64</v>
      </c>
    </row>
    <row r="72" spans="1:15" ht="13.5" customHeight="1" x14ac:dyDescent="0.2">
      <c r="B72" s="6"/>
    </row>
    <row r="73" spans="1:15" ht="21" hidden="1" customHeight="1" x14ac:dyDescent="0.3">
      <c r="B73" s="18"/>
      <c r="C73" s="19"/>
      <c r="D73" s="19"/>
      <c r="E73" s="19"/>
      <c r="F73" s="19"/>
      <c r="G73" s="193"/>
      <c r="H73" s="193"/>
      <c r="I73" s="193"/>
      <c r="J73" s="193"/>
      <c r="K73" s="193"/>
      <c r="L73" s="193"/>
      <c r="M73" s="193"/>
      <c r="N73" s="193"/>
      <c r="O73" s="193"/>
    </row>
    <row r="74" spans="1:15" ht="18.75" hidden="1" x14ac:dyDescent="0.3">
      <c r="B74" s="20"/>
      <c r="C74" s="19"/>
      <c r="D74" s="19"/>
      <c r="E74" s="19"/>
      <c r="F74" s="19"/>
      <c r="G74" s="193"/>
      <c r="H74" s="194"/>
      <c r="I74" s="194"/>
      <c r="J74" s="194"/>
      <c r="K74" s="194"/>
      <c r="L74" s="194"/>
      <c r="M74" s="28"/>
      <c r="N74" s="28"/>
      <c r="O74" s="28"/>
    </row>
    <row r="75" spans="1:15" s="56" customFormat="1" ht="15.75" x14ac:dyDescent="0.25">
      <c r="A75" s="53"/>
      <c r="B75" s="53"/>
      <c r="C75" s="53"/>
      <c r="D75" s="53"/>
      <c r="E75" s="54"/>
      <c r="F75" s="54"/>
      <c r="G75" s="55"/>
      <c r="H75" s="54"/>
      <c r="I75" s="55"/>
      <c r="J75" s="55"/>
      <c r="K75" s="55"/>
      <c r="L75" s="53"/>
    </row>
    <row r="76" spans="1:15" s="56" customFormat="1" ht="9.75" customHeight="1" x14ac:dyDescent="0.25">
      <c r="A76" s="53"/>
      <c r="B76" s="53"/>
      <c r="C76" s="53"/>
      <c r="D76" s="53"/>
      <c r="E76" s="53"/>
      <c r="F76" s="53"/>
      <c r="H76" s="53"/>
      <c r="L76" s="53"/>
    </row>
    <row r="77" spans="1:15" s="56" customFormat="1" ht="15.75" x14ac:dyDescent="0.25">
      <c r="A77" s="57"/>
      <c r="B77" s="53"/>
      <c r="C77" s="54"/>
      <c r="D77" s="54"/>
      <c r="E77" s="54"/>
      <c r="F77" s="54"/>
      <c r="G77" s="55"/>
      <c r="H77" s="54"/>
      <c r="I77" s="55"/>
      <c r="J77" s="55"/>
      <c r="K77" s="55"/>
      <c r="L77" s="53"/>
    </row>
    <row r="78" spans="1:15" s="56" customFormat="1" ht="9.75" customHeight="1" x14ac:dyDescent="0.25">
      <c r="A78" s="57"/>
      <c r="B78" s="53"/>
      <c r="C78" s="53"/>
      <c r="D78" s="53"/>
      <c r="E78" s="53"/>
      <c r="F78" s="53"/>
      <c r="H78" s="53"/>
      <c r="L78" s="53"/>
    </row>
    <row r="79" spans="1:15" s="56" customFormat="1" ht="15.75" x14ac:dyDescent="0.25">
      <c r="A79" s="57"/>
      <c r="B79" s="53"/>
      <c r="C79" s="54"/>
      <c r="D79" s="54"/>
      <c r="E79" s="54"/>
      <c r="F79" s="54"/>
      <c r="G79" s="55"/>
      <c r="H79" s="54"/>
      <c r="I79" s="55"/>
      <c r="J79" s="55"/>
      <c r="K79" s="55"/>
      <c r="L79" s="53"/>
    </row>
    <row r="80" spans="1:15" s="56" customFormat="1" ht="9.75" customHeight="1" x14ac:dyDescent="0.25">
      <c r="A80" s="57"/>
      <c r="B80" s="53"/>
      <c r="C80" s="53"/>
      <c r="D80" s="53"/>
      <c r="E80" s="53"/>
      <c r="F80" s="53"/>
      <c r="H80" s="53"/>
      <c r="L80" s="53"/>
    </row>
    <row r="81" spans="1:12" s="56" customFormat="1" ht="15.75" x14ac:dyDescent="0.25">
      <c r="A81" s="57"/>
      <c r="B81" s="58"/>
      <c r="C81" s="59"/>
      <c r="D81" s="59"/>
      <c r="E81" s="59"/>
      <c r="F81" s="59"/>
      <c r="G81" s="55"/>
      <c r="H81" s="59"/>
      <c r="I81" s="55"/>
      <c r="J81" s="55"/>
      <c r="K81" s="55"/>
      <c r="L81" s="53"/>
    </row>
    <row r="82" spans="1:12" s="14" customFormat="1" ht="15.75" x14ac:dyDescent="0.25">
      <c r="B82" s="13"/>
      <c r="C82" s="13"/>
      <c r="D82" s="13"/>
      <c r="E82" s="13"/>
      <c r="F82" s="13"/>
      <c r="G82" s="13"/>
      <c r="H82" s="13"/>
      <c r="I82" s="13"/>
    </row>
    <row r="87" spans="1:12" x14ac:dyDescent="0.2">
      <c r="K87" s="7"/>
    </row>
    <row r="88" spans="1:12" ht="15.75" x14ac:dyDescent="0.25">
      <c r="K88" s="16"/>
    </row>
    <row r="89" spans="1:12" ht="15.75" x14ac:dyDescent="0.25">
      <c r="K89" s="16"/>
    </row>
    <row r="90" spans="1:12" ht="15.75" x14ac:dyDescent="0.25">
      <c r="K90" s="16"/>
    </row>
    <row r="91" spans="1:12" ht="15.75" x14ac:dyDescent="0.25">
      <c r="K91" s="16"/>
    </row>
    <row r="92" spans="1:12" ht="15.75" x14ac:dyDescent="0.25">
      <c r="K92" s="16"/>
    </row>
    <row r="93" spans="1:12" x14ac:dyDescent="0.2">
      <c r="K93" s="6"/>
    </row>
    <row r="94" spans="1:12" x14ac:dyDescent="0.2">
      <c r="K94" s="6"/>
    </row>
    <row r="95" spans="1:12" x14ac:dyDescent="0.2">
      <c r="K95" s="15"/>
    </row>
    <row r="96" spans="1:12" x14ac:dyDescent="0.2">
      <c r="K96" s="6"/>
    </row>
    <row r="97" spans="11:11" x14ac:dyDescent="0.2">
      <c r="K97" s="6"/>
    </row>
    <row r="98" spans="11:11" x14ac:dyDescent="0.2">
      <c r="K98" s="6"/>
    </row>
    <row r="99" spans="11:11" x14ac:dyDescent="0.2">
      <c r="K99" s="6"/>
    </row>
    <row r="100" spans="11:11" x14ac:dyDescent="0.2">
      <c r="K100" s="7"/>
    </row>
  </sheetData>
  <mergeCells count="26">
    <mergeCell ref="A3:M3"/>
    <mergeCell ref="A6:K6"/>
    <mergeCell ref="B7:M7"/>
    <mergeCell ref="A1:M1"/>
    <mergeCell ref="A5:L5"/>
    <mergeCell ref="A4:M4"/>
    <mergeCell ref="M10:M11"/>
    <mergeCell ref="A12:M12"/>
    <mergeCell ref="A15:G15"/>
    <mergeCell ref="A20:G20"/>
    <mergeCell ref="F10:F11"/>
    <mergeCell ref="G10:G11"/>
    <mergeCell ref="H10:L10"/>
    <mergeCell ref="B16:H16"/>
    <mergeCell ref="A18:G18"/>
    <mergeCell ref="A10:A11"/>
    <mergeCell ref="B10:B11"/>
    <mergeCell ref="C10:C11"/>
    <mergeCell ref="D10:D11"/>
    <mergeCell ref="E10:E11"/>
    <mergeCell ref="A19:G19"/>
    <mergeCell ref="G74:L74"/>
    <mergeCell ref="B25:M25"/>
    <mergeCell ref="A22:G22"/>
    <mergeCell ref="A21:G21"/>
    <mergeCell ref="G73:O73"/>
  </mergeCells>
  <pageMargins left="0.78740157480314965" right="0.78740157480314965" top="0.98425196850393704" bottom="0.59055118110236227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Сводный расчет</vt:lpstr>
      <vt:lpstr>расчет ПримТехТранс</vt:lpstr>
      <vt:lpstr>расчет_КХБ</vt:lpstr>
      <vt:lpstr>расчет_Голота</vt:lpstr>
      <vt:lpstr>расчет_Красницкий</vt:lpstr>
      <vt:lpstr>расчет_Перевозчиковой</vt:lpstr>
      <vt:lpstr>расчет 4 заявителя</vt:lpstr>
      <vt:lpstr>'расчет 4 заявителя'!Область_печати</vt:lpstr>
      <vt:lpstr>'расчет ПримТехТранс'!Область_печати</vt:lpstr>
      <vt:lpstr>расчет_Голота!Область_печати</vt:lpstr>
      <vt:lpstr>расчет_Красницкий!Область_печати</vt:lpstr>
      <vt:lpstr>расчет_КХБ!Область_печати</vt:lpstr>
      <vt:lpstr>расчет_Перевозчиковой!Область_печати</vt:lpstr>
      <vt:lpstr>'Сводный расчет'!Область_печати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Коротаева Татьяна Витальевна</cp:lastModifiedBy>
  <cp:lastPrinted>2019-05-29T01:35:37Z</cp:lastPrinted>
  <dcterms:created xsi:type="dcterms:W3CDTF">2016-11-01T23:04:50Z</dcterms:created>
  <dcterms:modified xsi:type="dcterms:W3CDTF">2019-07-12T05:13:22Z</dcterms:modified>
</cp:coreProperties>
</file>