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1.251.22\обмен\ГРП (Группа рабочего проектирования)\☺Ледкова\Сметы 2018\4. ВЛ 10кВ, ТП 250 кВА, ВЛ 0,4кВ - Рисовая падь\"/>
    </mc:Choice>
  </mc:AlternateContent>
  <bookViews>
    <workbookView xWindow="0" yWindow="0" windowWidth="14205" windowHeight="11460" tabRatio="620" firstSheet="1" activeTab="1"/>
  </bookViews>
  <sheets>
    <sheet name="Топосъемка " sheetId="29" r:id="rId1"/>
    <sheet name="Схема расположения (3)" sheetId="35" r:id="rId2"/>
  </sheets>
  <definedNames>
    <definedName name="_xlnm.Print_Area" localSheetId="1">'Схема расположения (3)'!$A$1:$F$58</definedName>
  </definedNames>
  <calcPr calcId="152511"/>
</workbook>
</file>

<file path=xl/calcChain.xml><?xml version="1.0" encoding="utf-8"?>
<calcChain xmlns="http://schemas.openxmlformats.org/spreadsheetml/2006/main">
  <c r="C28" i="35" l="1"/>
  <c r="C21" i="35"/>
  <c r="C37" i="35" l="1"/>
  <c r="F48" i="35" l="1"/>
  <c r="E40" i="35"/>
  <c r="C40" i="35" s="1"/>
  <c r="E32" i="35"/>
  <c r="C32" i="35" s="1"/>
  <c r="C41" i="35"/>
  <c r="A38" i="35"/>
  <c r="A37" i="35"/>
  <c r="C31" i="35"/>
  <c r="C23" i="35"/>
  <c r="C22" i="35"/>
  <c r="A21" i="35"/>
  <c r="F35" i="35" l="1"/>
  <c r="F36" i="35" s="1"/>
  <c r="A36" i="35"/>
  <c r="F44" i="35"/>
  <c r="F45" i="35" s="1"/>
  <c r="A45" i="35"/>
  <c r="E24" i="35"/>
  <c r="C24" i="35" s="1"/>
  <c r="F26" i="35" s="1"/>
  <c r="F27" i="35" s="1"/>
  <c r="A28" i="35"/>
  <c r="A46" i="35" l="1"/>
  <c r="F46" i="35"/>
  <c r="F47" i="35" s="1"/>
  <c r="F49" i="35" s="1"/>
  <c r="F50" i="35" s="1"/>
  <c r="A27" i="35"/>
  <c r="F51" i="35" l="1"/>
  <c r="F52" i="35" s="1"/>
  <c r="L27" i="29"/>
  <c r="N19" i="29"/>
  <c r="S27" i="29" l="1"/>
  <c r="S19" i="29" l="1"/>
  <c r="S20" i="29" s="1"/>
  <c r="S28" i="29" l="1"/>
  <c r="S21" i="29" l="1"/>
  <c r="S22" i="29" l="1"/>
  <c r="S23" i="29" s="1"/>
  <c r="S24" i="29" s="1"/>
  <c r="S25" i="29" s="1"/>
  <c r="S29" i="29" s="1"/>
  <c r="S30" i="29" s="1"/>
  <c r="S31" i="29" l="1"/>
  <c r="S32" i="29" s="1"/>
</calcChain>
</file>

<file path=xl/comments1.xml><?xml version="1.0" encoding="utf-8"?>
<comments xmlns="http://schemas.openxmlformats.org/spreadsheetml/2006/main">
  <authors>
    <author>Зарегистрированный пользователь Microsoft Office</author>
  </authors>
  <commentList>
    <comment ref="F45" authorId="0" shapeId="0">
      <text>
        <r>
          <rPr>
            <sz val="8"/>
            <color indexed="81"/>
            <rFont val="Tahoma"/>
            <family val="2"/>
            <charset val="204"/>
          </rPr>
          <t xml:space="preserve">ИТОГО  п.2
</t>
        </r>
      </text>
    </comment>
  </commentList>
</comments>
</file>

<file path=xl/sharedStrings.xml><?xml version="1.0" encoding="utf-8"?>
<sst xmlns="http://schemas.openxmlformats.org/spreadsheetml/2006/main" count="190" uniqueCount="112">
  <si>
    <t xml:space="preserve">Исполнительная смета </t>
  </si>
  <si>
    <t>на производство работ по  установлению границ земельных участков</t>
  </si>
  <si>
    <t>Объект: Земельный участок в границах строительства мостового перехода через бухту Золотой Рог в городе Владивостоке на автомагистрали, связывающей федеральную автомобильную дорогу М-60 «Уссури» Хабаровск – Владивосток с о. Русский</t>
  </si>
  <si>
    <r>
      <t>Смета составлена по ОНТЗ Роскомзема 1996 г</t>
    </r>
    <r>
      <rPr>
        <sz val="10"/>
        <rFont val="Arial"/>
        <family val="2"/>
        <charset val="204"/>
      </rPr>
      <t>.</t>
    </r>
  </si>
  <si>
    <t>n</t>
  </si>
  <si>
    <t>категория сложности</t>
  </si>
  <si>
    <t>"а"</t>
  </si>
  <si>
    <t>землепользование</t>
  </si>
  <si>
    <t>"в"</t>
  </si>
  <si>
    <t>К"в"</t>
  </si>
  <si>
    <t>Прим.1</t>
  </si>
  <si>
    <t>К"а"</t>
  </si>
  <si>
    <t>Прим.2</t>
  </si>
  <si>
    <t>Прим.6</t>
  </si>
  <si>
    <t>Кприр.экон.</t>
  </si>
  <si>
    <t>П.14</t>
  </si>
  <si>
    <t>Прим.3</t>
  </si>
  <si>
    <t>Итого</t>
  </si>
  <si>
    <t>НДС</t>
  </si>
  <si>
    <t>Всего</t>
  </si>
  <si>
    <t>га</t>
  </si>
  <si>
    <t xml:space="preserve">Смета </t>
  </si>
  <si>
    <t xml:space="preserve">на производство топографо-геодезических  работ </t>
  </si>
  <si>
    <t>Категория сложности</t>
  </si>
  <si>
    <t>Вид территории</t>
  </si>
  <si>
    <t>Застроенная</t>
  </si>
  <si>
    <t>Масштаб съемки</t>
  </si>
  <si>
    <t>1:500</t>
  </si>
  <si>
    <t>Наименование  процессов</t>
  </si>
  <si>
    <t>Расчет стоимости</t>
  </si>
  <si>
    <t>глав,табл.</t>
  </si>
  <si>
    <t xml:space="preserve">СБЦИИС, изд. 2004 г. </t>
  </si>
  <si>
    <t>Полевые работы</t>
  </si>
  <si>
    <t>*</t>
  </si>
  <si>
    <t>Итого:</t>
  </si>
  <si>
    <t>Итого полевых работ:</t>
  </si>
  <si>
    <t>с учетом оргликов 1,06</t>
  </si>
  <si>
    <t>Камеральные работы</t>
  </si>
  <si>
    <t>Итого камеральных работ:</t>
  </si>
  <si>
    <t>Итого полевых и камеральных:</t>
  </si>
  <si>
    <t>с отраслевым компенсационным коэффициентом</t>
  </si>
  <si>
    <t xml:space="preserve"> НДС</t>
  </si>
  <si>
    <t xml:space="preserve">               Всего:</t>
  </si>
  <si>
    <t>При составлении сметы по "Справочнику базовых цен на инженерные изыскания для строительства", изд. М. 2004 г. применены следующие коэффициенты:</t>
  </si>
  <si>
    <t xml:space="preserve">- согласно общих указаний п. 8 д) тб. 3, п. е) за выплату дальневосточного коэффициента и дальневосточной надбавки; </t>
  </si>
  <si>
    <t>- согласно общих указаний п. 14 за работу без выплаты полевых и командировочных</t>
  </si>
  <si>
    <t>- согласно общих указаний п. 15 б) за работу с материалами ограниченного пользования</t>
  </si>
  <si>
    <t>- согласно общих указаний п. 15 е) за создание ЦТП и плана на бумажной основе</t>
  </si>
  <si>
    <t>- согласно тб. 9 прим.4 за съемку подземных коммуникаций</t>
  </si>
  <si>
    <t>Общая площадь участка (га)</t>
  </si>
  <si>
    <t>№ п/п</t>
  </si>
  <si>
    <t>Стоимость, руб.</t>
  </si>
  <si>
    <t>Высота сечения рельефа (м)</t>
  </si>
  <si>
    <t>№ частей,</t>
  </si>
  <si>
    <t>- согласно общих указаний п. 8 г) за работу в неблагоприятный период года</t>
  </si>
  <si>
    <t>Длина теодолитного хода (км)</t>
  </si>
  <si>
    <t>Кприродно-экономич.    2,22</t>
  </si>
  <si>
    <t>С=(а*x1+в*х2)*Кпр.эк=</t>
  </si>
  <si>
    <t>объект</t>
  </si>
  <si>
    <t>Кприродно-экономич.     2,22</t>
  </si>
  <si>
    <t>С=(а*x1+в*х2)*Кпр.эк.=</t>
  </si>
  <si>
    <t>Внутренний транспорт</t>
  </si>
  <si>
    <t>тб.4 п.8</t>
  </si>
  <si>
    <t xml:space="preserve">Создание инженерно-топографического плана, II кат.                     </t>
  </si>
  <si>
    <t>II</t>
  </si>
  <si>
    <t>Внешний транспорт</t>
  </si>
  <si>
    <t>К"в"=1,5, схема в М 1:500</t>
  </si>
  <si>
    <t>К"в"=1,0+0,10(n-5), кол. точек на 1 км границы</t>
  </si>
  <si>
    <t>К"а"=1.0-0.45*(2-n), пл-дь &lt; 2 тыс. га</t>
  </si>
  <si>
    <t>1 тыс.га территории</t>
  </si>
  <si>
    <t>табл. 75</t>
  </si>
  <si>
    <t xml:space="preserve"> </t>
  </si>
  <si>
    <t>К"в"=1,35, схема в М 1:500</t>
  </si>
  <si>
    <t>К"а"=1,0-0,04(20-n) протяж. гр. &lt; 20 км</t>
  </si>
  <si>
    <t>К"в"=1,0+0,07(n-5) кол. точек на 1 км границы</t>
  </si>
  <si>
    <t>10 км границы</t>
  </si>
  <si>
    <t>табл. 42</t>
  </si>
  <si>
    <t>К"а"=1,0-0,4(2-n) площадь &lt; 2 тыс. га</t>
  </si>
  <si>
    <t>1 тыс. га</t>
  </si>
  <si>
    <t>табл. 74</t>
  </si>
  <si>
    <r>
      <t>Смета составлена по ОНТЗ Роскомзема 1996 г</t>
    </r>
    <r>
      <rPr>
        <sz val="10"/>
        <rFont val="Courier New"/>
        <family val="3"/>
        <charset val="204"/>
      </rPr>
      <t>.</t>
    </r>
  </si>
  <si>
    <t>на изготовление схемы расположения земельного участка на кадастровом плане территории</t>
  </si>
  <si>
    <t>"____" ________________20__ года</t>
  </si>
  <si>
    <t>__________________Фамилия И.О.</t>
  </si>
  <si>
    <t>Руководитель подразделения</t>
  </si>
  <si>
    <t>Утверждаю:</t>
  </si>
  <si>
    <t>тб.5 п.3</t>
  </si>
  <si>
    <t>тб.15 п.1</t>
  </si>
  <si>
    <t>- отраслевой компенсационный коэф-т на III квартал 2016 г.</t>
  </si>
  <si>
    <t>Итого: Девяносто четыре тысячи пятьдесят девять руб. 51 коп.</t>
  </si>
  <si>
    <t xml:space="preserve">Создание инженерно-топографического плана, II кат.                       </t>
  </si>
  <si>
    <t>Объект: Топографическая съемка земельного участка площадью 1 Га</t>
  </si>
  <si>
    <t>СОГЛАСОВАНО:</t>
  </si>
  <si>
    <t>УТВЕРЖДАЮ:</t>
  </si>
  <si>
    <t>Составлен(а) в текущих (прогнозных) ценах по состоянию на ______________</t>
  </si>
  <si>
    <t>Составил: ___________________________</t>
  </si>
  <si>
    <t>(должность, подпись, расшифровка)</t>
  </si>
  <si>
    <r>
      <rPr>
        <b/>
        <sz val="11"/>
        <rFont val="Calibri"/>
        <family val="2"/>
        <charset val="204"/>
        <scheme val="minor"/>
      </rPr>
      <t>ИТОГО в ценах 2016 г.</t>
    </r>
    <r>
      <rPr>
        <sz val="11"/>
        <rFont val="Calibri"/>
        <family val="2"/>
        <charset val="204"/>
        <scheme val="minor"/>
      </rPr>
      <t xml:space="preserve">
(с учетом письма Росземкадастра от 10.01.2003 г. №НК/25, письма Минфина от 27 ноября 2009 г. N 03-11-11/216 216 и приказа Минэкономразвития от 20.10.2015 №772)</t>
    </r>
  </si>
  <si>
    <t>отк-ла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</si>
  <si>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</si>
  <si>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</si>
  <si>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</si>
  <si>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</si>
  <si>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</si>
  <si>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</si>
  <si>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"____" _____________ 2018 г.</t>
  </si>
  <si>
    <t>"____" _______________2018 г.</t>
  </si>
  <si>
    <t>2 кв. 2017 г. с учётом прогнозного уровня цен на 2019 год</t>
  </si>
  <si>
    <t>С учётом индекса-дефлятора 2017-2018-2019, 1,046*1,044</t>
  </si>
  <si>
    <t>Проверил: ___________________________</t>
  </si>
  <si>
    <r>
      <t xml:space="preserve">Запрос сведений ЕГРН: КПТ - </t>
    </r>
    <r>
      <rPr>
        <sz val="11"/>
        <color rgb="FFFF0000"/>
        <rFont val="Courier New Cyr"/>
        <charset val="204"/>
      </rPr>
      <t>3 шт.</t>
    </r>
  </si>
  <si>
    <t>Объект: Строительство ВЛ 10 кВ в Хасанском р-не, с. Рисовая Падь, в 2.2 км на юго-восток от ул. Ромашковая, д.1-А (для потребителей: Буцневий Е.А., Буцневий О.С., Буцневий Н.А., Григорян О.В. Буцневий О.Н.)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</si>
</sst>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&quot;р.&quot;"/>
    <numFmt numFmtId="167" formatCode="0.000"/>
    <numFmt numFmtId="168" formatCode="0.0"/>
    <numFmt numFmtId="169" formatCode="_-* #,##0\ _đ_._-;\-* #,##0\ _đ_._-;_-* &quot;-&quot;??\ _đ_._-;_-@_-"/>
    <numFmt numFmtId="170" formatCode="_-* #,##0.00\ _đ_._-;\-* #,##0.00\ _đ_._-;_-* &quot;-&quot;??\ _đ_._-;_-@_-"/>
    <numFmt numFmtId="171" formatCode="0.000000"/>
    <numFmt numFmtId="172" formatCode="0.0000"/>
    <numFmt numFmtId="173" formatCode="0.00000"/>
  </numFmts>
  <fonts count="46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Arial Cyr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sz val="10"/>
      <name val="Arial"/>
      <family val="2"/>
      <charset val="204"/>
    </font>
    <font>
      <sz val="12"/>
      <name val="Courier New Cyr"/>
      <family val="3"/>
      <charset val="204"/>
    </font>
    <font>
      <b/>
      <sz val="12"/>
      <name val="Courier New Cyr"/>
      <family val="3"/>
      <charset val="204"/>
    </font>
    <font>
      <sz val="10"/>
      <name val="Courier New Cyr"/>
      <family val="3"/>
      <charset val="204"/>
    </font>
    <font>
      <sz val="9"/>
      <name val="Courier New Cyr"/>
      <family val="3"/>
      <charset val="204"/>
    </font>
    <font>
      <sz val="11"/>
      <name val="Courier New Cyr"/>
      <family val="3"/>
      <charset val="204"/>
    </font>
    <font>
      <sz val="12"/>
      <name val="Arial Cyr"/>
      <charset val="204"/>
    </font>
    <font>
      <sz val="8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  <font>
      <b/>
      <sz val="12"/>
      <name val="Courier New"/>
      <family val="3"/>
      <charset val="204"/>
    </font>
    <font>
      <b/>
      <sz val="11"/>
      <name val="Courier New"/>
      <family val="3"/>
      <charset val="204"/>
    </font>
    <font>
      <sz val="12"/>
      <name val="Courier New"/>
      <family val="3"/>
      <charset val="204"/>
    </font>
    <font>
      <b/>
      <u/>
      <sz val="11"/>
      <name val="Courier New"/>
      <family val="3"/>
      <charset val="204"/>
    </font>
    <font>
      <b/>
      <sz val="14"/>
      <name val="Courier New"/>
      <family val="3"/>
      <charset val="204"/>
    </font>
    <font>
      <sz val="11"/>
      <name val="Courier New"/>
      <family val="3"/>
      <charset val="204"/>
    </font>
    <font>
      <sz val="10"/>
      <name val="Courier New"/>
      <family val="3"/>
      <charset val="204"/>
    </font>
    <font>
      <b/>
      <sz val="10"/>
      <name val="Courier New"/>
      <family val="3"/>
      <charset val="204"/>
    </font>
    <font>
      <u/>
      <sz val="12"/>
      <name val="Courier New"/>
      <family val="3"/>
      <charset val="204"/>
    </font>
    <font>
      <b/>
      <i/>
      <sz val="10"/>
      <name val="Courier New"/>
      <family val="3"/>
      <charset val="204"/>
    </font>
    <font>
      <b/>
      <sz val="10.5"/>
      <name val="Courier New"/>
      <family val="3"/>
      <charset val="204"/>
    </font>
    <font>
      <sz val="10.5"/>
      <name val="Courier New"/>
      <family val="3"/>
      <charset val="204"/>
    </font>
    <font>
      <sz val="10.5"/>
      <name val="Times New Roman"/>
      <family val="1"/>
      <charset val="204"/>
    </font>
    <font>
      <sz val="10.5"/>
      <name val="Arial Cyr"/>
      <charset val="204"/>
    </font>
    <font>
      <b/>
      <sz val="10.5"/>
      <name val="Times New Roman"/>
      <family val="1"/>
      <charset val="204"/>
    </font>
    <font>
      <b/>
      <sz val="13"/>
      <name val="Courier New"/>
      <family val="3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i/>
      <sz val="10"/>
      <name val="Times New Roman"/>
      <family val="1"/>
      <charset val="204"/>
    </font>
    <font>
      <i/>
      <sz val="9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ourier New Cyr"/>
      <charset val="204"/>
    </font>
    <font>
      <sz val="10"/>
      <color rgb="FFFF0000"/>
      <name val="Arial Cyr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BDFFF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4" fillId="0" borderId="0" applyFont="0" applyFill="0" applyBorder="0" applyAlignment="0" applyProtection="0"/>
    <xf numFmtId="0" fontId="16" fillId="0" borderId="0">
      <alignment horizontal="center" vertical="center"/>
    </xf>
    <xf numFmtId="0" fontId="5" fillId="0" borderId="0"/>
  </cellStyleXfs>
  <cellXfs count="259">
    <xf numFmtId="0" fontId="0" fillId="0" borderId="0" xfId="0"/>
    <xf numFmtId="0" fontId="2" fillId="0" borderId="0" xfId="0" applyFont="1" applyBorder="1" applyAlignment="1"/>
    <xf numFmtId="0" fontId="3" fillId="0" borderId="0" xfId="0" applyFont="1" applyBorder="1" applyAlignment="1"/>
    <xf numFmtId="0" fontId="3" fillId="0" borderId="0" xfId="0" applyFont="1" applyBorder="1" applyAlignment="1">
      <alignment vertical="top" wrapText="1"/>
    </xf>
    <xf numFmtId="0" fontId="4" fillId="0" borderId="0" xfId="0" applyFont="1" applyBorder="1"/>
    <xf numFmtId="0" fontId="0" fillId="0" borderId="0" xfId="0" applyAlignment="1">
      <alignment horizontal="left"/>
    </xf>
    <xf numFmtId="0" fontId="0" fillId="0" borderId="0" xfId="0" applyBorder="1"/>
    <xf numFmtId="0" fontId="6" fillId="0" borderId="0" xfId="0" applyFont="1"/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166" fontId="6" fillId="0" borderId="0" xfId="0" applyNumberFormat="1" applyFont="1" applyAlignment="1">
      <alignment vertical="center"/>
    </xf>
    <xf numFmtId="166" fontId="0" fillId="0" borderId="0" xfId="0" applyNumberFormat="1" applyAlignment="1">
      <alignment vertical="center"/>
    </xf>
    <xf numFmtId="0" fontId="8" fillId="0" borderId="1" xfId="0" applyFont="1" applyBorder="1" applyAlignment="1"/>
    <xf numFmtId="0" fontId="8" fillId="0" borderId="1" xfId="0" applyFont="1" applyFill="1" applyBorder="1" applyAlignment="1">
      <alignment horizontal="right" vertical="center"/>
    </xf>
    <xf numFmtId="0" fontId="8" fillId="0" borderId="2" xfId="0" applyFont="1" applyBorder="1" applyAlignment="1"/>
    <xf numFmtId="0" fontId="6" fillId="0" borderId="3" xfId="0" applyFont="1" applyBorder="1" applyAlignment="1"/>
    <xf numFmtId="0" fontId="7" fillId="2" borderId="4" xfId="0" applyFont="1" applyFill="1" applyBorder="1" applyAlignment="1">
      <alignment horizontal="left" vertical="center"/>
    </xf>
    <xf numFmtId="0" fontId="8" fillId="0" borderId="5" xfId="0" applyFont="1" applyBorder="1" applyAlignment="1"/>
    <xf numFmtId="2" fontId="8" fillId="0" borderId="1" xfId="0" applyNumberFormat="1" applyFont="1" applyBorder="1" applyAlignment="1"/>
    <xf numFmtId="0" fontId="8" fillId="0" borderId="7" xfId="0" applyFont="1" applyBorder="1"/>
    <xf numFmtId="0" fontId="6" fillId="0" borderId="1" xfId="0" applyFont="1" applyBorder="1" applyAlignment="1">
      <alignment vertical="center"/>
    </xf>
    <xf numFmtId="0" fontId="10" fillId="0" borderId="6" xfId="0" applyFont="1" applyBorder="1"/>
    <xf numFmtId="0" fontId="8" fillId="0" borderId="1" xfId="0" applyFont="1" applyBorder="1"/>
    <xf numFmtId="167" fontId="8" fillId="4" borderId="1" xfId="0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8" fillId="0" borderId="6" xfId="0" applyFont="1" applyBorder="1"/>
    <xf numFmtId="0" fontId="8" fillId="0" borderId="11" xfId="0" applyFont="1" applyBorder="1"/>
    <xf numFmtId="0" fontId="6" fillId="0" borderId="1" xfId="0" applyFont="1" applyBorder="1"/>
    <xf numFmtId="0" fontId="6" fillId="0" borderId="13" xfId="0" applyFont="1" applyBorder="1"/>
    <xf numFmtId="0" fontId="6" fillId="0" borderId="3" xfId="0" applyFont="1" applyBorder="1"/>
    <xf numFmtId="0" fontId="10" fillId="0" borderId="12" xfId="0" applyFont="1" applyBorder="1"/>
    <xf numFmtId="0" fontId="0" fillId="0" borderId="1" xfId="0" applyBorder="1"/>
    <xf numFmtId="164" fontId="7" fillId="5" borderId="14" xfId="0" applyNumberFormat="1" applyFont="1" applyFill="1" applyBorder="1"/>
    <xf numFmtId="0" fontId="8" fillId="0" borderId="12" xfId="0" applyFont="1" applyFill="1" applyBorder="1"/>
    <xf numFmtId="2" fontId="8" fillId="0" borderId="1" xfId="0" applyNumberFormat="1" applyFont="1" applyBorder="1"/>
    <xf numFmtId="0" fontId="0" fillId="0" borderId="2" xfId="0" applyBorder="1" applyAlignment="1"/>
    <xf numFmtId="0" fontId="0" fillId="0" borderId="15" xfId="0" applyBorder="1" applyAlignment="1"/>
    <xf numFmtId="0" fontId="11" fillId="0" borderId="0" xfId="0" applyFont="1"/>
    <xf numFmtId="0" fontId="14" fillId="0" borderId="0" xfId="0" applyFont="1" applyBorder="1"/>
    <xf numFmtId="0" fontId="8" fillId="0" borderId="20" xfId="0" applyFont="1" applyBorder="1" applyAlignment="1"/>
    <xf numFmtId="0" fontId="6" fillId="0" borderId="21" xfId="0" applyFont="1" applyBorder="1" applyAlignment="1"/>
    <xf numFmtId="0" fontId="8" fillId="0" borderId="10" xfId="0" applyFont="1" applyBorder="1" applyAlignment="1"/>
    <xf numFmtId="0" fontId="7" fillId="0" borderId="6" xfId="0" applyFont="1" applyBorder="1" applyAlignment="1"/>
    <xf numFmtId="0" fontId="8" fillId="0" borderId="11" xfId="0" applyFont="1" applyBorder="1" applyAlignment="1"/>
    <xf numFmtId="0" fontId="8" fillId="0" borderId="11" xfId="0" applyFont="1" applyFill="1" applyBorder="1" applyAlignment="1">
      <alignment horizontal="right" vertical="center"/>
    </xf>
    <xf numFmtId="0" fontId="6" fillId="0" borderId="11" xfId="0" applyFont="1" applyBorder="1" applyAlignment="1"/>
    <xf numFmtId="0" fontId="6" fillId="3" borderId="19" xfId="0" applyFont="1" applyFill="1" applyBorder="1" applyAlignment="1">
      <alignment horizontal="center" vertical="center"/>
    </xf>
    <xf numFmtId="0" fontId="6" fillId="0" borderId="16" xfId="0" applyFont="1" applyBorder="1"/>
    <xf numFmtId="0" fontId="6" fillId="0" borderId="24" xfId="0" applyFont="1" applyFill="1" applyBorder="1" applyAlignment="1">
      <alignment horizontal="center" vertical="center"/>
    </xf>
    <xf numFmtId="0" fontId="6" fillId="0" borderId="27" xfId="0" applyFont="1" applyBorder="1"/>
    <xf numFmtId="0" fontId="6" fillId="0" borderId="20" xfId="0" applyFont="1" applyBorder="1" applyAlignment="1">
      <alignment horizontal="left" vertical="center" wrapText="1"/>
    </xf>
    <xf numFmtId="0" fontId="15" fillId="0" borderId="0" xfId="0" applyFont="1" applyFill="1"/>
    <xf numFmtId="169" fontId="0" fillId="0" borderId="0" xfId="0" applyNumberFormat="1"/>
    <xf numFmtId="165" fontId="0" fillId="0" borderId="0" xfId="0" applyNumberFormat="1"/>
    <xf numFmtId="1" fontId="0" fillId="0" borderId="0" xfId="0" applyNumberFormat="1"/>
    <xf numFmtId="2" fontId="15" fillId="0" borderId="0" xfId="0" applyNumberFormat="1" applyFont="1" applyFill="1"/>
    <xf numFmtId="0" fontId="1" fillId="0" borderId="0" xfId="0" applyFont="1" applyFill="1" applyBorder="1"/>
    <xf numFmtId="0" fontId="15" fillId="0" borderId="0" xfId="0" applyFont="1" applyFill="1" applyBorder="1"/>
    <xf numFmtId="2" fontId="15" fillId="0" borderId="0" xfId="0" applyNumberFormat="1" applyFont="1" applyFill="1" applyBorder="1"/>
    <xf numFmtId="0" fontId="17" fillId="0" borderId="0" xfId="2" applyFont="1" applyFill="1" applyBorder="1" applyAlignment="1">
      <alignment horizontal="center" vertical="center"/>
    </xf>
    <xf numFmtId="2" fontId="17" fillId="0" borderId="0" xfId="0" applyNumberFormat="1" applyFont="1" applyFill="1" applyBorder="1" applyAlignment="1">
      <alignment horizontal="center"/>
    </xf>
    <xf numFmtId="2" fontId="15" fillId="0" borderId="0" xfId="0" applyNumberFormat="1" applyFont="1" applyFill="1" applyBorder="1" applyAlignment="1"/>
    <xf numFmtId="0" fontId="14" fillId="0" borderId="0" xfId="0" applyFont="1" applyBorder="1" applyAlignment="1">
      <alignment horizontal="right"/>
    </xf>
    <xf numFmtId="0" fontId="15" fillId="0" borderId="0" xfId="0" applyFont="1" applyFill="1" applyBorder="1" applyAlignment="1">
      <alignment horizontal="right"/>
    </xf>
    <xf numFmtId="2" fontId="0" fillId="0" borderId="0" xfId="0" applyNumberFormat="1" applyBorder="1"/>
    <xf numFmtId="0" fontId="0" fillId="0" borderId="0" xfId="0" applyBorder="1" applyAlignment="1">
      <alignment horizontal="left"/>
    </xf>
    <xf numFmtId="168" fontId="8" fillId="4" borderId="1" xfId="0" applyNumberFormat="1" applyFont="1" applyFill="1" applyBorder="1" applyAlignment="1">
      <alignment horizontal="right" vertical="center"/>
    </xf>
    <xf numFmtId="0" fontId="0" fillId="0" borderId="0" xfId="0" applyAlignment="1"/>
    <xf numFmtId="0" fontId="18" fillId="0" borderId="0" xfId="0" applyFont="1" applyFill="1" applyAlignment="1">
      <alignment vertical="center"/>
    </xf>
    <xf numFmtId="0" fontId="19" fillId="0" borderId="0" xfId="0" applyFont="1" applyBorder="1"/>
    <xf numFmtId="0" fontId="19" fillId="0" borderId="0" xfId="0" applyFont="1" applyBorder="1" applyAlignment="1">
      <alignment horizontal="center"/>
    </xf>
    <xf numFmtId="0" fontId="23" fillId="0" borderId="0" xfId="0" applyFont="1" applyBorder="1" applyAlignment="1">
      <alignment horizontal="left"/>
    </xf>
    <xf numFmtId="0" fontId="24" fillId="0" borderId="0" xfId="0" applyFont="1"/>
    <xf numFmtId="0" fontId="23" fillId="0" borderId="0" xfId="0" applyFont="1" applyBorder="1"/>
    <xf numFmtId="0" fontId="19" fillId="0" borderId="17" xfId="0" applyFont="1" applyBorder="1"/>
    <xf numFmtId="0" fontId="19" fillId="0" borderId="11" xfId="0" applyFont="1" applyBorder="1"/>
    <xf numFmtId="0" fontId="19" fillId="0" borderId="18" xfId="0" applyFont="1" applyBorder="1" applyAlignment="1">
      <alignment horizontal="center"/>
    </xf>
    <xf numFmtId="0" fontId="19" fillId="0" borderId="17" xfId="0" applyFont="1" applyBorder="1" applyAlignment="1">
      <alignment horizontal="center"/>
    </xf>
    <xf numFmtId="0" fontId="21" fillId="0" borderId="0" xfId="0" applyFont="1" applyBorder="1" applyAlignment="1">
      <alignment horizontal="centerContinuous"/>
    </xf>
    <xf numFmtId="0" fontId="19" fillId="0" borderId="30" xfId="0" applyFont="1" applyBorder="1"/>
    <xf numFmtId="0" fontId="19" fillId="0" borderId="0" xfId="0" applyFont="1" applyBorder="1" applyAlignment="1">
      <alignment horizontal="left"/>
    </xf>
    <xf numFmtId="0" fontId="19" fillId="0" borderId="17" xfId="0" applyFont="1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19" fillId="0" borderId="30" xfId="0" applyFont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17" xfId="0" applyFont="1" applyBorder="1" applyAlignment="1">
      <alignment horizontal="left"/>
    </xf>
    <xf numFmtId="10" fontId="19" fillId="0" borderId="30" xfId="0" applyNumberFormat="1" applyFont="1" applyBorder="1"/>
    <xf numFmtId="10" fontId="19" fillId="0" borderId="0" xfId="0" applyNumberFormat="1" applyFont="1" applyBorder="1" applyAlignment="1">
      <alignment horizontal="left"/>
    </xf>
    <xf numFmtId="10" fontId="19" fillId="0" borderId="0" xfId="0" applyNumberFormat="1" applyFont="1" applyBorder="1"/>
    <xf numFmtId="0" fontId="21" fillId="0" borderId="17" xfId="0" applyFont="1" applyBorder="1" applyAlignment="1">
      <alignment horizontal="centerContinuous"/>
    </xf>
    <xf numFmtId="9" fontId="19" fillId="0" borderId="0" xfId="0" applyNumberFormat="1" applyFont="1" applyBorder="1"/>
    <xf numFmtId="9" fontId="19" fillId="0" borderId="30" xfId="0" applyNumberFormat="1" applyFont="1" applyBorder="1"/>
    <xf numFmtId="9" fontId="19" fillId="0" borderId="0" xfId="0" applyNumberFormat="1" applyFont="1" applyBorder="1" applyAlignment="1">
      <alignment horizontal="left"/>
    </xf>
    <xf numFmtId="0" fontId="19" fillId="0" borderId="31" xfId="0" applyFont="1" applyBorder="1"/>
    <xf numFmtId="0" fontId="19" fillId="0" borderId="10" xfId="0" applyFont="1" applyBorder="1" applyAlignment="1">
      <alignment horizontal="left"/>
    </xf>
    <xf numFmtId="0" fontId="19" fillId="0" borderId="10" xfId="0" applyFont="1" applyBorder="1"/>
    <xf numFmtId="0" fontId="18" fillId="0" borderId="0" xfId="0" applyFont="1" applyBorder="1" applyAlignment="1"/>
    <xf numFmtId="0" fontId="20" fillId="0" borderId="0" xfId="0" applyFont="1" applyBorder="1"/>
    <xf numFmtId="0" fontId="20" fillId="0" borderId="0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24" fillId="0" borderId="0" xfId="0" applyFont="1" applyBorder="1"/>
    <xf numFmtId="0" fontId="26" fillId="0" borderId="0" xfId="0" applyFont="1" applyBorder="1"/>
    <xf numFmtId="0" fontId="24" fillId="0" borderId="0" xfId="0" applyFont="1" applyBorder="1" applyAlignment="1">
      <alignment horizontal="left"/>
    </xf>
    <xf numFmtId="49" fontId="20" fillId="0" borderId="0" xfId="0" applyNumberFormat="1" applyFont="1" applyBorder="1" applyAlignment="1">
      <alignment horizontal="center"/>
    </xf>
    <xf numFmtId="169" fontId="19" fillId="0" borderId="17" xfId="0" applyNumberFormat="1" applyFont="1" applyBorder="1"/>
    <xf numFmtId="0" fontId="25" fillId="0" borderId="0" xfId="0" applyFont="1" applyBorder="1"/>
    <xf numFmtId="170" fontId="19" fillId="0" borderId="17" xfId="1" applyNumberFormat="1" applyFont="1" applyBorder="1" applyAlignment="1">
      <alignment horizontal="right" vertical="center" wrapText="1" shrinkToFit="1"/>
    </xf>
    <xf numFmtId="170" fontId="19" fillId="0" borderId="17" xfId="0" applyNumberFormat="1" applyFont="1" applyBorder="1" applyAlignment="1">
      <alignment horizontal="right" vertical="center" wrapText="1" shrinkToFit="1"/>
    </xf>
    <xf numFmtId="10" fontId="19" fillId="0" borderId="0" xfId="0" applyNumberFormat="1" applyFont="1" applyBorder="1" applyAlignment="1">
      <alignment horizontal="right" vertical="center"/>
    </xf>
    <xf numFmtId="0" fontId="19" fillId="0" borderId="0" xfId="0" applyFont="1" applyBorder="1" applyAlignment="1">
      <alignment horizontal="right" vertical="center"/>
    </xf>
    <xf numFmtId="0" fontId="19" fillId="0" borderId="11" xfId="0" applyFont="1" applyBorder="1" applyAlignment="1">
      <alignment horizontal="center" vertical="center"/>
    </xf>
    <xf numFmtId="170" fontId="19" fillId="0" borderId="11" xfId="0" applyNumberFormat="1" applyFont="1" applyBorder="1" applyAlignment="1">
      <alignment horizontal="right" vertical="center" wrapText="1" shrinkToFit="1"/>
    </xf>
    <xf numFmtId="169" fontId="19" fillId="0" borderId="0" xfId="0" applyNumberFormat="1" applyFont="1" applyBorder="1"/>
    <xf numFmtId="0" fontId="18" fillId="0" borderId="0" xfId="0" applyFont="1" applyBorder="1"/>
    <xf numFmtId="0" fontId="27" fillId="0" borderId="0" xfId="0" applyFont="1" applyBorder="1" applyAlignment="1">
      <alignment horizontal="center"/>
    </xf>
    <xf numFmtId="0" fontId="27" fillId="0" borderId="0" xfId="0" applyFont="1" applyBorder="1"/>
    <xf numFmtId="0" fontId="28" fillId="0" borderId="0" xfId="0" applyFont="1" applyFill="1" applyAlignment="1">
      <alignment vertical="center"/>
    </xf>
    <xf numFmtId="0" fontId="29" fillId="0" borderId="0" xfId="0" applyFont="1" applyFill="1"/>
    <xf numFmtId="0" fontId="29" fillId="0" borderId="0" xfId="0" applyFont="1" applyFill="1" applyBorder="1"/>
    <xf numFmtId="0" fontId="29" fillId="0" borderId="0" xfId="0" applyFont="1" applyFill="1" applyBorder="1" applyAlignment="1">
      <alignment horizontal="left"/>
    </xf>
    <xf numFmtId="169" fontId="29" fillId="0" borderId="0" xfId="0" applyNumberFormat="1" applyFont="1" applyFill="1" applyBorder="1"/>
    <xf numFmtId="0" fontId="30" fillId="0" borderId="0" xfId="0" applyFont="1" applyFill="1"/>
    <xf numFmtId="49" fontId="28" fillId="0" borderId="0" xfId="0" applyNumberFormat="1" applyFont="1" applyFill="1" applyAlignment="1">
      <alignment vertical="center"/>
    </xf>
    <xf numFmtId="0" fontId="28" fillId="0" borderId="0" xfId="0" applyFont="1" applyFill="1" applyBorder="1"/>
    <xf numFmtId="0" fontId="28" fillId="0" borderId="0" xfId="0" applyFont="1" applyBorder="1" applyAlignment="1">
      <alignment horizontal="left"/>
    </xf>
    <xf numFmtId="0" fontId="28" fillId="0" borderId="0" xfId="0" applyFont="1" applyBorder="1"/>
    <xf numFmtId="0" fontId="29" fillId="0" borderId="0" xfId="0" applyFont="1" applyBorder="1"/>
    <xf numFmtId="0" fontId="28" fillId="0" borderId="0" xfId="0" applyFont="1" applyFill="1" applyBorder="1" applyAlignment="1">
      <alignment horizontal="left"/>
    </xf>
    <xf numFmtId="0" fontId="13" fillId="0" borderId="0" xfId="0" applyFont="1" applyFill="1" applyBorder="1"/>
    <xf numFmtId="0" fontId="13" fillId="0" borderId="0" xfId="0" applyFont="1" applyFill="1" applyBorder="1" applyAlignment="1">
      <alignment horizontal="left"/>
    </xf>
    <xf numFmtId="0" fontId="28" fillId="0" borderId="0" xfId="0" applyFont="1"/>
    <xf numFmtId="0" fontId="28" fillId="0" borderId="0" xfId="0" applyFont="1" applyAlignment="1">
      <alignment horizontal="left"/>
    </xf>
    <xf numFmtId="0" fontId="29" fillId="0" borderId="0" xfId="0" applyFont="1"/>
    <xf numFmtId="0" fontId="31" fillId="0" borderId="0" xfId="0" applyFont="1"/>
    <xf numFmtId="49" fontId="28" fillId="0" borderId="0" xfId="0" applyNumberFormat="1" applyFont="1" applyFill="1" applyAlignment="1">
      <alignment horizontal="left" vertical="center"/>
    </xf>
    <xf numFmtId="0" fontId="28" fillId="0" borderId="0" xfId="2" applyFont="1" applyFill="1" applyBorder="1" applyAlignment="1">
      <alignment horizontal="center" vertical="center"/>
    </xf>
    <xf numFmtId="9" fontId="28" fillId="0" borderId="0" xfId="2" applyNumberFormat="1" applyFont="1" applyFill="1" applyBorder="1" applyAlignment="1">
      <alignment horizontal="center" vertical="center"/>
    </xf>
    <xf numFmtId="0" fontId="32" fillId="0" borderId="0" xfId="2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wrapText="1"/>
    </xf>
    <xf numFmtId="0" fontId="19" fillId="0" borderId="0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2" fontId="8" fillId="4" borderId="1" xfId="0" applyNumberFormat="1" applyFont="1" applyFill="1" applyBorder="1" applyAlignment="1">
      <alignment horizontal="right" vertical="center"/>
    </xf>
    <xf numFmtId="1" fontId="8" fillId="3" borderId="1" xfId="0" applyNumberFormat="1" applyFont="1" applyFill="1" applyBorder="1" applyAlignment="1"/>
    <xf numFmtId="0" fontId="0" fillId="0" borderId="0" xfId="0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7" fillId="0" borderId="0" xfId="0" applyFont="1" applyFill="1" applyBorder="1"/>
    <xf numFmtId="166" fontId="7" fillId="5" borderId="25" xfId="0" applyNumberFormat="1" applyFont="1" applyFill="1" applyBorder="1"/>
    <xf numFmtId="0" fontId="6" fillId="5" borderId="24" xfId="0" applyFont="1" applyFill="1" applyBorder="1"/>
    <xf numFmtId="0" fontId="6" fillId="5" borderId="23" xfId="0" applyFont="1" applyFill="1" applyBorder="1"/>
    <xf numFmtId="0" fontId="7" fillId="5" borderId="22" xfId="0" applyFont="1" applyFill="1" applyBorder="1"/>
    <xf numFmtId="166" fontId="7" fillId="5" borderId="8" xfId="0" applyNumberFormat="1" applyFont="1" applyFill="1" applyBorder="1"/>
    <xf numFmtId="9" fontId="6" fillId="3" borderId="18" xfId="0" applyNumberFormat="1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left" vertical="center" wrapText="1"/>
    </xf>
    <xf numFmtId="166" fontId="7" fillId="5" borderId="13" xfId="0" applyNumberFormat="1" applyFont="1" applyFill="1" applyBorder="1" applyAlignment="1">
      <alignment vertical="center"/>
    </xf>
    <xf numFmtId="0" fontId="6" fillId="0" borderId="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166" fontId="7" fillId="5" borderId="13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 wrapText="1"/>
    </xf>
    <xf numFmtId="2" fontId="0" fillId="0" borderId="8" xfId="0" applyNumberFormat="1" applyBorder="1" applyAlignment="1">
      <alignment vertical="center"/>
    </xf>
    <xf numFmtId="1" fontId="8" fillId="0" borderId="1" xfId="0" applyNumberFormat="1" applyFont="1" applyFill="1" applyBorder="1"/>
    <xf numFmtId="1" fontId="8" fillId="3" borderId="1" xfId="0" applyNumberFormat="1" applyFont="1" applyFill="1" applyBorder="1"/>
    <xf numFmtId="2" fontId="8" fillId="0" borderId="7" xfId="0" applyNumberFormat="1" applyFont="1" applyBorder="1"/>
    <xf numFmtId="0" fontId="8" fillId="0" borderId="12" xfId="0" applyFont="1" applyBorder="1"/>
    <xf numFmtId="0" fontId="7" fillId="2" borderId="4" xfId="0" applyFont="1" applyFill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166" fontId="7" fillId="5" borderId="8" xfId="0" applyNumberFormat="1" applyFont="1" applyFill="1" applyBorder="1" applyAlignment="1"/>
    <xf numFmtId="167" fontId="8" fillId="3" borderId="1" xfId="0" applyNumberFormat="1" applyFont="1" applyFill="1" applyBorder="1" applyAlignment="1"/>
    <xf numFmtId="172" fontId="8" fillId="0" borderId="1" xfId="0" applyNumberFormat="1" applyFont="1" applyBorder="1" applyAlignment="1"/>
    <xf numFmtId="0" fontId="6" fillId="0" borderId="1" xfId="0" applyFont="1" applyBorder="1" applyAlignment="1"/>
    <xf numFmtId="0" fontId="6" fillId="0" borderId="9" xfId="0" applyFont="1" applyBorder="1" applyAlignment="1"/>
    <xf numFmtId="0" fontId="6" fillId="0" borderId="25" xfId="0" applyFont="1" applyFill="1" applyBorder="1" applyAlignment="1"/>
    <xf numFmtId="0" fontId="8" fillId="0" borderId="20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1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9" fillId="0" borderId="30" xfId="0" applyFont="1" applyBorder="1" applyAlignment="1">
      <alignment horizontal="center" vertical="center"/>
    </xf>
    <xf numFmtId="0" fontId="35" fillId="0" borderId="0" xfId="0" applyFont="1"/>
    <xf numFmtId="2" fontId="8" fillId="2" borderId="19" xfId="0" applyNumberFormat="1" applyFont="1" applyFill="1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top" wrapText="1"/>
    </xf>
    <xf numFmtId="0" fontId="0" fillId="0" borderId="0" xfId="0" applyAlignment="1"/>
    <xf numFmtId="0" fontId="1" fillId="0" borderId="0" xfId="0" applyFont="1" applyAlignment="1"/>
    <xf numFmtId="173" fontId="8" fillId="2" borderId="19" xfId="0" applyNumberFormat="1" applyFont="1" applyFill="1" applyBorder="1" applyAlignment="1">
      <alignment horizontal="center" vertical="center"/>
    </xf>
    <xf numFmtId="173" fontId="8" fillId="3" borderId="1" xfId="0" applyNumberFormat="1" applyFont="1" applyFill="1" applyBorder="1"/>
    <xf numFmtId="173" fontId="8" fillId="3" borderId="1" xfId="0" applyNumberFormat="1" applyFont="1" applyFill="1" applyBorder="1" applyAlignment="1"/>
    <xf numFmtId="0" fontId="37" fillId="0" borderId="0" xfId="0" applyFont="1" applyAlignment="1">
      <alignment horizontal="right" vertical="top"/>
    </xf>
    <xf numFmtId="0" fontId="5" fillId="0" borderId="0" xfId="0" applyFont="1" applyAlignment="1">
      <alignment horizontal="right" vertical="top"/>
    </xf>
    <xf numFmtId="0" fontId="15" fillId="0" borderId="0" xfId="0" applyFont="1" applyAlignment="1">
      <alignment vertical="top"/>
    </xf>
    <xf numFmtId="0" fontId="5" fillId="0" borderId="0" xfId="0" applyFont="1"/>
    <xf numFmtId="0" fontId="36" fillId="0" borderId="0" xfId="0" applyFont="1" applyAlignment="1">
      <alignment vertical="top" wrapText="1"/>
    </xf>
    <xf numFmtId="0" fontId="39" fillId="0" borderId="0" xfId="0" applyFont="1" applyAlignment="1">
      <alignment vertical="top" wrapText="1"/>
    </xf>
    <xf numFmtId="166" fontId="7" fillId="5" borderId="8" xfId="0" applyNumberFormat="1" applyFont="1" applyFill="1" applyBorder="1" applyAlignment="1">
      <alignment vertical="center"/>
    </xf>
    <xf numFmtId="0" fontId="43" fillId="0" borderId="0" xfId="0" applyFont="1"/>
    <xf numFmtId="0" fontId="44" fillId="0" borderId="0" xfId="3" applyFont="1" applyAlignment="1">
      <alignment horizontal="left" vertical="top"/>
    </xf>
    <xf numFmtId="49" fontId="45" fillId="0" borderId="0" xfId="3" applyNumberFormat="1" applyFont="1" applyAlignment="1">
      <alignment horizontal="left" vertical="top"/>
    </xf>
    <xf numFmtId="0" fontId="45" fillId="0" borderId="0" xfId="3" applyFont="1" applyAlignment="1">
      <alignment horizontal="left" vertical="top" wrapText="1"/>
    </xf>
    <xf numFmtId="0" fontId="45" fillId="0" borderId="0" xfId="3" applyFont="1" applyAlignment="1">
      <alignment horizontal="center" vertical="top" wrapText="1"/>
    </xf>
    <xf numFmtId="4" fontId="45" fillId="0" borderId="0" xfId="3" applyNumberFormat="1" applyFont="1" applyAlignment="1">
      <alignment horizontal="center" vertical="top"/>
    </xf>
    <xf numFmtId="4" fontId="44" fillId="0" borderId="0" xfId="3" applyNumberFormat="1" applyFont="1" applyAlignment="1">
      <alignment horizontal="right" vertical="top"/>
    </xf>
    <xf numFmtId="0" fontId="45" fillId="0" borderId="0" xfId="3" applyFont="1"/>
    <xf numFmtId="0" fontId="45" fillId="0" borderId="0" xfId="3" applyFont="1" applyAlignment="1">
      <alignment horizontal="left" vertical="top"/>
    </xf>
    <xf numFmtId="4" fontId="45" fillId="0" borderId="0" xfId="3" applyNumberFormat="1" applyFont="1" applyAlignment="1">
      <alignment horizontal="right" vertical="top"/>
    </xf>
    <xf numFmtId="0" fontId="2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8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19" fillId="0" borderId="18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28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36" fillId="0" borderId="0" xfId="0" applyFont="1" applyAlignment="1">
      <alignment horizontal="center" vertical="top" wrapText="1"/>
    </xf>
    <xf numFmtId="0" fontId="39" fillId="0" borderId="0" xfId="0" applyFont="1" applyAlignment="1">
      <alignment horizontal="center" vertical="top" wrapText="1"/>
    </xf>
    <xf numFmtId="0" fontId="10" fillId="0" borderId="5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8" fillId="0" borderId="34" xfId="0" applyFont="1" applyBorder="1" applyAlignment="1">
      <alignment horizontal="left"/>
    </xf>
    <xf numFmtId="0" fontId="8" fillId="0" borderId="33" xfId="0" applyFont="1" applyBorder="1" applyAlignment="1">
      <alignment horizontal="left"/>
    </xf>
    <xf numFmtId="0" fontId="8" fillId="0" borderId="31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49" fontId="40" fillId="0" borderId="5" xfId="0" applyNumberFormat="1" applyFont="1" applyBorder="1" applyAlignment="1">
      <alignment horizontal="left" vertical="center" wrapText="1"/>
    </xf>
    <xf numFmtId="49" fontId="40" fillId="0" borderId="2" xfId="0" applyNumberFormat="1" applyFont="1" applyBorder="1" applyAlignment="1">
      <alignment horizontal="left" vertical="center" wrapText="1"/>
    </xf>
    <xf numFmtId="49" fontId="40" fillId="0" borderId="15" xfId="0" applyNumberFormat="1" applyFont="1" applyBorder="1" applyAlignment="1">
      <alignment horizontal="left" vertical="center" wrapText="1"/>
    </xf>
    <xf numFmtId="171" fontId="20" fillId="6" borderId="32" xfId="0" applyNumberFormat="1" applyFont="1" applyFill="1" applyBorder="1" applyAlignment="1">
      <alignment horizontal="center" vertical="center" wrapText="1"/>
    </xf>
    <xf numFmtId="171" fontId="20" fillId="6" borderId="15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0" fillId="0" borderId="24" xfId="0" applyFill="1" applyBorder="1" applyAlignment="1">
      <alignment horizontal="center" vertical="center"/>
    </xf>
    <xf numFmtId="0" fontId="8" fillId="0" borderId="32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38" fillId="0" borderId="0" xfId="0" applyFont="1" applyFill="1" applyAlignment="1">
      <alignment horizontal="left" wrapText="1"/>
    </xf>
    <xf numFmtId="0" fontId="2" fillId="0" borderId="0" xfId="0" applyFont="1" applyBorder="1" applyAlignment="1">
      <alignment horizontal="center"/>
    </xf>
    <xf numFmtId="0" fontId="33" fillId="0" borderId="0" xfId="0" applyFont="1" applyBorder="1" applyAlignment="1">
      <alignment horizontal="center"/>
    </xf>
    <xf numFmtId="0" fontId="34" fillId="0" borderId="0" xfId="0" applyFont="1" applyAlignment="1"/>
    <xf numFmtId="0" fontId="0" fillId="0" borderId="0" xfId="0" applyAlignment="1"/>
    <xf numFmtId="0" fontId="1" fillId="0" borderId="0" xfId="0" applyFont="1" applyAlignment="1"/>
  </cellXfs>
  <cellStyles count="4">
    <cellStyle name="Обычный" xfId="0" builtinId="0"/>
    <cellStyle name="Обычный 2" xfId="3"/>
    <cellStyle name="Обычный_Лист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A19" zoomScale="80" zoomScaleNormal="80" workbookViewId="0">
      <selection activeCell="B9" sqref="B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5" customWidth="1"/>
    <col min="6" max="6" width="5.7109375" style="5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83"/>
    </row>
    <row r="2" spans="1:21" ht="19.5" x14ac:dyDescent="0.35">
      <c r="A2" s="209" t="s">
        <v>21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</row>
    <row r="3" spans="1:21" ht="19.5" x14ac:dyDescent="0.35">
      <c r="A3" s="209" t="s">
        <v>22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209"/>
      <c r="O3" s="209"/>
      <c r="P3" s="209"/>
      <c r="Q3" s="209"/>
      <c r="R3" s="209"/>
      <c r="S3" s="209"/>
    </row>
    <row r="4" spans="1:21" ht="15" x14ac:dyDescent="0.2">
      <c r="A4" s="210"/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210"/>
      <c r="R4" s="210"/>
      <c r="S4" s="210"/>
    </row>
    <row r="5" spans="1:21" ht="34.5" customHeight="1" x14ac:dyDescent="0.25">
      <c r="A5" s="99"/>
      <c r="B5" s="211" t="s">
        <v>91</v>
      </c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3"/>
    </row>
    <row r="6" spans="1:21" ht="12" customHeight="1" x14ac:dyDescent="0.25">
      <c r="A6" s="99"/>
      <c r="B6" s="74"/>
      <c r="C6" s="73"/>
      <c r="D6" s="99"/>
      <c r="E6" s="100"/>
      <c r="F6" s="100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</row>
    <row r="7" spans="1:21" ht="15" x14ac:dyDescent="0.25">
      <c r="A7" s="74"/>
      <c r="B7" s="74"/>
      <c r="C7" s="74"/>
      <c r="D7" s="73"/>
      <c r="E7" s="101"/>
      <c r="F7" s="101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102"/>
    </row>
    <row r="8" spans="1:21" ht="15" customHeight="1" x14ac:dyDescent="0.3">
      <c r="A8" s="99"/>
      <c r="B8" s="70" t="s">
        <v>49</v>
      </c>
      <c r="C8" s="71">
        <v>1</v>
      </c>
      <c r="D8" s="103"/>
      <c r="E8" s="100"/>
      <c r="F8" s="100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</row>
    <row r="9" spans="1:21" ht="15.75" x14ac:dyDescent="0.3">
      <c r="A9" s="74"/>
      <c r="B9" s="70" t="s">
        <v>23</v>
      </c>
      <c r="C9" s="71" t="s">
        <v>64</v>
      </c>
      <c r="D9" s="74"/>
      <c r="E9" s="72"/>
      <c r="F9" s="72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102"/>
    </row>
    <row r="10" spans="1:21" ht="15.75" x14ac:dyDescent="0.3">
      <c r="A10" s="74"/>
      <c r="B10" s="70" t="s">
        <v>24</v>
      </c>
      <c r="C10" s="71" t="s">
        <v>25</v>
      </c>
      <c r="D10" s="74"/>
      <c r="E10" s="72"/>
      <c r="F10" s="72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102"/>
    </row>
    <row r="11" spans="1:21" ht="15.75" x14ac:dyDescent="0.3">
      <c r="A11" s="74"/>
      <c r="B11" s="70" t="s">
        <v>26</v>
      </c>
      <c r="C11" s="71" t="s">
        <v>27</v>
      </c>
      <c r="D11" s="74"/>
      <c r="E11" s="72"/>
      <c r="F11" s="72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102"/>
    </row>
    <row r="12" spans="1:21" ht="15.75" x14ac:dyDescent="0.3">
      <c r="A12" s="74"/>
      <c r="B12" s="70" t="s">
        <v>52</v>
      </c>
      <c r="C12" s="71">
        <v>0.5</v>
      </c>
      <c r="D12" s="74"/>
      <c r="E12" s="72"/>
      <c r="F12" s="72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102"/>
    </row>
    <row r="13" spans="1:21" ht="15.75" x14ac:dyDescent="0.3">
      <c r="A13" s="74"/>
      <c r="B13" s="70" t="s">
        <v>55</v>
      </c>
      <c r="C13" s="71">
        <v>1</v>
      </c>
      <c r="D13" s="74"/>
      <c r="E13" s="72"/>
      <c r="F13" s="72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102"/>
    </row>
    <row r="14" spans="1:21" ht="15.75" x14ac:dyDescent="0.25">
      <c r="A14" s="74"/>
      <c r="B14" s="104"/>
      <c r="C14" s="105"/>
      <c r="D14" s="74"/>
      <c r="E14" s="72"/>
      <c r="F14" s="72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102"/>
    </row>
    <row r="15" spans="1:21" ht="17.25" customHeight="1" x14ac:dyDescent="0.3">
      <c r="A15" s="213" t="s">
        <v>50</v>
      </c>
      <c r="B15" s="216" t="s">
        <v>28</v>
      </c>
      <c r="C15" s="77" t="s">
        <v>53</v>
      </c>
      <c r="D15" s="219" t="s">
        <v>29</v>
      </c>
      <c r="E15" s="220"/>
      <c r="F15" s="220"/>
      <c r="G15" s="220"/>
      <c r="H15" s="220"/>
      <c r="I15" s="220"/>
      <c r="J15" s="220"/>
      <c r="K15" s="220"/>
      <c r="L15" s="220"/>
      <c r="M15" s="220"/>
      <c r="N15" s="220"/>
      <c r="O15" s="220"/>
      <c r="P15" s="220"/>
      <c r="Q15" s="220"/>
      <c r="R15" s="221"/>
      <c r="S15" s="213" t="s">
        <v>51</v>
      </c>
    </row>
    <row r="16" spans="1:21" ht="15.75" customHeight="1" x14ac:dyDescent="0.3">
      <c r="A16" s="214"/>
      <c r="B16" s="217"/>
      <c r="C16" s="78" t="s">
        <v>30</v>
      </c>
      <c r="D16" s="222"/>
      <c r="E16" s="223"/>
      <c r="F16" s="223"/>
      <c r="G16" s="223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4"/>
      <c r="S16" s="214"/>
    </row>
    <row r="17" spans="1:22" ht="35.25" customHeight="1" x14ac:dyDescent="0.3">
      <c r="A17" s="215"/>
      <c r="B17" s="218"/>
      <c r="C17" s="141" t="s">
        <v>31</v>
      </c>
      <c r="D17" s="225"/>
      <c r="E17" s="226"/>
      <c r="F17" s="226"/>
      <c r="G17" s="226"/>
      <c r="H17" s="226"/>
      <c r="I17" s="226"/>
      <c r="J17" s="226"/>
      <c r="K17" s="226"/>
      <c r="L17" s="226"/>
      <c r="M17" s="226"/>
      <c r="N17" s="226"/>
      <c r="O17" s="226"/>
      <c r="P17" s="226"/>
      <c r="Q17" s="226"/>
      <c r="R17" s="227"/>
      <c r="S17" s="215"/>
    </row>
    <row r="18" spans="1:22" ht="16.5" customHeight="1" x14ac:dyDescent="0.3">
      <c r="A18" s="75"/>
      <c r="B18" s="79" t="s">
        <v>32</v>
      </c>
      <c r="C18" s="80"/>
      <c r="D18" s="80"/>
      <c r="E18" s="81"/>
      <c r="F18" s="81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106"/>
    </row>
    <row r="19" spans="1:22" ht="32.25" customHeight="1" x14ac:dyDescent="0.2">
      <c r="A19" s="82">
        <v>1</v>
      </c>
      <c r="B19" s="185" t="s">
        <v>90</v>
      </c>
      <c r="C19" s="84" t="s">
        <v>87</v>
      </c>
      <c r="D19" s="84">
        <v>4106</v>
      </c>
      <c r="E19" s="85" t="s">
        <v>33</v>
      </c>
      <c r="F19" s="86">
        <v>1.3</v>
      </c>
      <c r="G19" s="86" t="s">
        <v>33</v>
      </c>
      <c r="H19" s="86">
        <v>0.85</v>
      </c>
      <c r="I19" s="86" t="s">
        <v>33</v>
      </c>
      <c r="J19" s="86">
        <v>1.3</v>
      </c>
      <c r="K19" s="86" t="s">
        <v>33</v>
      </c>
      <c r="L19" s="86">
        <v>1.55</v>
      </c>
      <c r="M19" s="86" t="s">
        <v>33</v>
      </c>
      <c r="N19" s="86">
        <f>C8</f>
        <v>1</v>
      </c>
      <c r="O19" s="212" t="s">
        <v>20</v>
      </c>
      <c r="P19" s="212"/>
      <c r="Q19" s="147"/>
      <c r="S19" s="108">
        <f>D19*F19*H19*J19*L19*N19</f>
        <v>9142.3169500000004</v>
      </c>
    </row>
    <row r="20" spans="1:22" ht="15.75" x14ac:dyDescent="0.3">
      <c r="A20" s="82"/>
      <c r="B20" s="87" t="s">
        <v>34</v>
      </c>
      <c r="C20" s="80"/>
      <c r="D20" s="80"/>
      <c r="E20" s="81"/>
      <c r="F20" s="81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109">
        <f>S19</f>
        <v>9142.3169500000004</v>
      </c>
    </row>
    <row r="21" spans="1:22" ht="18" customHeight="1" x14ac:dyDescent="0.3">
      <c r="A21" s="143">
        <v>2</v>
      </c>
      <c r="B21" s="142" t="s">
        <v>61</v>
      </c>
      <c r="C21" s="144" t="s">
        <v>62</v>
      </c>
      <c r="D21" s="88"/>
      <c r="E21" s="89"/>
      <c r="F21" s="89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110">
        <v>0.26250000000000001</v>
      </c>
      <c r="S21" s="109">
        <f>S20*R21</f>
        <v>2399.8581993750004</v>
      </c>
    </row>
    <row r="22" spans="1:22" ht="18" customHeight="1" x14ac:dyDescent="0.3">
      <c r="A22" s="149"/>
      <c r="B22" s="148" t="s">
        <v>34</v>
      </c>
      <c r="C22" s="150"/>
      <c r="D22" s="88"/>
      <c r="E22" s="89"/>
      <c r="F22" s="89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110"/>
      <c r="S22" s="109">
        <f>S20+S21</f>
        <v>11542.175149375002</v>
      </c>
    </row>
    <row r="23" spans="1:22" ht="18" customHeight="1" x14ac:dyDescent="0.3">
      <c r="A23" s="149">
        <v>3</v>
      </c>
      <c r="B23" s="148" t="s">
        <v>65</v>
      </c>
      <c r="C23" s="182" t="s">
        <v>86</v>
      </c>
      <c r="D23" s="88"/>
      <c r="E23" s="89"/>
      <c r="F23" s="89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110">
        <v>0.252</v>
      </c>
      <c r="S23" s="109">
        <f>S22*R23</f>
        <v>2908.6281376425004</v>
      </c>
    </row>
    <row r="24" spans="1:22" ht="17.25" customHeight="1" x14ac:dyDescent="0.3">
      <c r="A24" s="82"/>
      <c r="B24" s="83" t="s">
        <v>35</v>
      </c>
      <c r="C24" s="80"/>
      <c r="D24" s="80"/>
      <c r="E24" s="81"/>
      <c r="F24" s="81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108">
        <f>S22+S23</f>
        <v>14450.803287017501</v>
      </c>
    </row>
    <row r="25" spans="1:22" ht="17.25" customHeight="1" x14ac:dyDescent="0.3">
      <c r="A25" s="82">
        <v>4</v>
      </c>
      <c r="B25" s="83" t="s">
        <v>36</v>
      </c>
      <c r="C25" s="80"/>
      <c r="D25" s="80"/>
      <c r="E25" s="81"/>
      <c r="F25" s="81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111">
        <v>1.06</v>
      </c>
      <c r="S25" s="108">
        <f>S24*R25</f>
        <v>15317.851484238552</v>
      </c>
      <c r="U25" s="53"/>
      <c r="V25" s="53"/>
    </row>
    <row r="26" spans="1:22" ht="15" customHeight="1" x14ac:dyDescent="0.3">
      <c r="A26" s="82"/>
      <c r="B26" s="91" t="s">
        <v>37</v>
      </c>
      <c r="C26" s="80"/>
      <c r="D26" s="80"/>
      <c r="E26" s="81"/>
      <c r="F26" s="81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109"/>
      <c r="U26" s="53"/>
      <c r="V26" s="53"/>
    </row>
    <row r="27" spans="1:22" ht="19.5" customHeight="1" x14ac:dyDescent="0.3">
      <c r="A27" s="82">
        <v>5</v>
      </c>
      <c r="B27" s="83" t="s">
        <v>63</v>
      </c>
      <c r="C27" s="84" t="s">
        <v>87</v>
      </c>
      <c r="D27" s="84">
        <v>1984</v>
      </c>
      <c r="E27" s="85" t="s">
        <v>33</v>
      </c>
      <c r="F27" s="86">
        <v>1.3</v>
      </c>
      <c r="G27" s="86" t="s">
        <v>33</v>
      </c>
      <c r="H27" s="86">
        <v>1.1000000000000001</v>
      </c>
      <c r="I27" s="86" t="s">
        <v>33</v>
      </c>
      <c r="J27" s="86">
        <v>1.75</v>
      </c>
      <c r="K27" s="86" t="s">
        <v>33</v>
      </c>
      <c r="L27" s="86">
        <f>C8</f>
        <v>1</v>
      </c>
      <c r="M27" s="86" t="s">
        <v>20</v>
      </c>
      <c r="N27" s="86"/>
      <c r="O27" s="212"/>
      <c r="P27" s="212"/>
      <c r="Q27" s="71"/>
      <c r="R27" s="107"/>
      <c r="S27" s="108">
        <f>D27*F27*H27*J27*L27</f>
        <v>4964.9600000000009</v>
      </c>
      <c r="U27" s="53"/>
      <c r="V27" s="53"/>
    </row>
    <row r="28" spans="1:22" ht="15.75" x14ac:dyDescent="0.3">
      <c r="A28" s="82"/>
      <c r="B28" s="87" t="s">
        <v>38</v>
      </c>
      <c r="C28" s="80"/>
      <c r="D28" s="80"/>
      <c r="E28" s="81"/>
      <c r="F28" s="81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108">
        <f>S27</f>
        <v>4964.9600000000009</v>
      </c>
    </row>
    <row r="29" spans="1:22" ht="15.75" x14ac:dyDescent="0.3">
      <c r="A29" s="82"/>
      <c r="B29" s="75" t="s">
        <v>39</v>
      </c>
      <c r="C29" s="80"/>
      <c r="D29" s="80"/>
      <c r="E29" s="81"/>
      <c r="F29" s="81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108">
        <f>S25+S28</f>
        <v>20282.811484238555</v>
      </c>
    </row>
    <row r="30" spans="1:22" ht="19.5" customHeight="1" x14ac:dyDescent="0.3">
      <c r="A30" s="82">
        <v>6</v>
      </c>
      <c r="B30" s="83" t="s">
        <v>40</v>
      </c>
      <c r="C30" s="80"/>
      <c r="D30" s="80"/>
      <c r="E30" s="81"/>
      <c r="F30" s="81"/>
      <c r="G30" s="70"/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111">
        <v>3.93</v>
      </c>
      <c r="S30" s="108">
        <f>S29*R30</f>
        <v>79711.449133057526</v>
      </c>
      <c r="T30" s="55"/>
      <c r="U30" s="53"/>
    </row>
    <row r="31" spans="1:22" ht="15.75" x14ac:dyDescent="0.3">
      <c r="A31" s="82"/>
      <c r="B31" s="75" t="s">
        <v>41</v>
      </c>
      <c r="C31" s="80"/>
      <c r="D31" s="93"/>
      <c r="E31" s="94"/>
      <c r="F31" s="94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>
        <v>0.18</v>
      </c>
      <c r="S31" s="108">
        <f>S30*R31</f>
        <v>14348.060843950354</v>
      </c>
      <c r="U31" s="54"/>
      <c r="V31" s="54"/>
    </row>
    <row r="32" spans="1:22" ht="15.75" x14ac:dyDescent="0.3">
      <c r="A32" s="112"/>
      <c r="B32" s="76" t="s">
        <v>42</v>
      </c>
      <c r="C32" s="95"/>
      <c r="D32" s="95"/>
      <c r="E32" s="96"/>
      <c r="F32" s="96"/>
      <c r="G32" s="97"/>
      <c r="H32" s="97"/>
      <c r="I32" s="97"/>
      <c r="J32" s="97"/>
      <c r="K32" s="97"/>
      <c r="L32" s="97"/>
      <c r="M32" s="97"/>
      <c r="N32" s="97"/>
      <c r="O32" s="97"/>
      <c r="P32" s="97"/>
      <c r="Q32" s="97"/>
      <c r="R32" s="97"/>
      <c r="S32" s="113">
        <f>S30+S31</f>
        <v>94059.509977007881</v>
      </c>
    </row>
    <row r="33" spans="1:34" ht="21" customHeight="1" x14ac:dyDescent="0.3">
      <c r="A33" s="71"/>
      <c r="B33" s="70"/>
      <c r="C33" s="74"/>
      <c r="D33" s="74"/>
      <c r="E33" s="72"/>
      <c r="F33" s="72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114"/>
    </row>
    <row r="34" spans="1:34" ht="14.25" customHeight="1" x14ac:dyDescent="0.3">
      <c r="B34" s="115" t="s">
        <v>89</v>
      </c>
      <c r="C34" s="71"/>
      <c r="D34" s="102"/>
      <c r="E34" s="104"/>
      <c r="F34" s="10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114"/>
    </row>
    <row r="35" spans="1:34" ht="13.5" customHeight="1" x14ac:dyDescent="0.3">
      <c r="A35" s="116"/>
      <c r="B35" s="117"/>
      <c r="C35" s="102"/>
      <c r="D35" s="102"/>
      <c r="E35" s="104"/>
      <c r="F35" s="10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114"/>
    </row>
    <row r="36" spans="1:34" ht="17.25" customHeight="1" x14ac:dyDescent="0.25">
      <c r="A36" s="118" t="s">
        <v>43</v>
      </c>
      <c r="B36" s="119"/>
      <c r="C36" s="120"/>
      <c r="D36" s="120"/>
      <c r="E36" s="121"/>
      <c r="F36" s="121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2"/>
      <c r="T36" s="123"/>
      <c r="U36" s="123"/>
      <c r="V36" s="52"/>
      <c r="W36" s="52"/>
      <c r="X36" s="52"/>
      <c r="Y36" s="52"/>
      <c r="Z36" s="52"/>
      <c r="AA36" s="52"/>
      <c r="AB36" s="52"/>
      <c r="AC36" s="52"/>
      <c r="AD36" s="52"/>
      <c r="AE36" s="56"/>
    </row>
    <row r="37" spans="1:34" ht="14.25" x14ac:dyDescent="0.25">
      <c r="A37" s="118">
        <v>1.3</v>
      </c>
      <c r="B37" s="124" t="s">
        <v>44</v>
      </c>
      <c r="C37" s="125"/>
      <c r="D37" s="125"/>
      <c r="E37" s="126"/>
      <c r="F37" s="126"/>
      <c r="G37" s="127"/>
      <c r="H37" s="127"/>
      <c r="I37" s="127"/>
      <c r="J37" s="127"/>
      <c r="K37" s="127"/>
      <c r="L37" s="127"/>
      <c r="M37" s="127"/>
      <c r="N37" s="127"/>
      <c r="O37" s="127"/>
      <c r="P37" s="127"/>
      <c r="Q37" s="127"/>
      <c r="R37" s="128"/>
      <c r="S37" s="128"/>
      <c r="T37" s="123"/>
      <c r="U37" s="123"/>
      <c r="V37" s="52"/>
      <c r="W37" s="52"/>
      <c r="X37" s="52"/>
      <c r="Y37" s="52"/>
      <c r="Z37" s="52"/>
      <c r="AA37" s="52"/>
      <c r="AB37" s="52"/>
      <c r="AC37" s="52"/>
      <c r="AD37" s="52"/>
      <c r="AE37" s="56"/>
    </row>
    <row r="38" spans="1:34" ht="14.25" x14ac:dyDescent="0.25">
      <c r="A38" s="118">
        <v>0.85</v>
      </c>
      <c r="B38" s="124" t="s">
        <v>45</v>
      </c>
      <c r="C38" s="125"/>
      <c r="D38" s="125"/>
      <c r="E38" s="129"/>
      <c r="F38" s="129"/>
      <c r="G38" s="125"/>
      <c r="H38" s="125"/>
      <c r="I38" s="125"/>
      <c r="J38" s="125"/>
      <c r="K38" s="125"/>
      <c r="L38" s="125"/>
      <c r="M38" s="125"/>
      <c r="N38" s="125"/>
      <c r="O38" s="125"/>
      <c r="P38" s="125"/>
      <c r="Q38" s="125"/>
      <c r="R38" s="120"/>
      <c r="S38" s="120"/>
      <c r="T38" s="123"/>
      <c r="U38" s="123"/>
      <c r="V38" s="52"/>
      <c r="W38" s="52"/>
      <c r="X38" s="52"/>
      <c r="Y38" s="52"/>
      <c r="Z38" s="52"/>
      <c r="AA38" s="52"/>
      <c r="AB38" s="52"/>
      <c r="AC38" s="52"/>
      <c r="AD38" s="52"/>
      <c r="AE38" s="56"/>
    </row>
    <row r="39" spans="1:34" ht="15.75" x14ac:dyDescent="0.25">
      <c r="A39" s="118">
        <v>1.3</v>
      </c>
      <c r="B39" s="124" t="s">
        <v>54</v>
      </c>
      <c r="C39" s="130"/>
      <c r="D39" s="130"/>
      <c r="E39" s="131"/>
      <c r="F39" s="131"/>
      <c r="G39" s="130"/>
      <c r="H39" s="130"/>
      <c r="I39" s="130"/>
      <c r="J39" s="130"/>
      <c r="K39" s="130"/>
      <c r="L39" s="130"/>
      <c r="M39" s="130"/>
      <c r="N39" s="130"/>
      <c r="O39" s="130"/>
      <c r="P39" s="130"/>
      <c r="Q39" s="130"/>
      <c r="R39" s="57"/>
      <c r="S39" s="57"/>
      <c r="T39" s="57"/>
      <c r="U39" s="57"/>
      <c r="V39" s="57"/>
      <c r="W39" s="52"/>
      <c r="X39" s="52"/>
      <c r="Y39" s="52"/>
      <c r="Z39" s="52"/>
      <c r="AA39" s="52"/>
      <c r="AB39" s="52"/>
      <c r="AC39" s="52"/>
      <c r="AD39" s="52"/>
      <c r="AE39" s="52"/>
      <c r="AF39" s="52"/>
      <c r="AG39" s="58"/>
      <c r="AH39" s="59"/>
    </row>
    <row r="40" spans="1:34" ht="14.25" x14ac:dyDescent="0.25">
      <c r="A40" s="118">
        <v>1.1000000000000001</v>
      </c>
      <c r="B40" s="124" t="s">
        <v>46</v>
      </c>
      <c r="C40" s="125"/>
      <c r="D40" s="125"/>
      <c r="E40" s="129"/>
      <c r="F40" s="129"/>
      <c r="G40" s="125"/>
      <c r="H40" s="125"/>
      <c r="I40" s="125"/>
      <c r="J40" s="125"/>
      <c r="K40" s="125"/>
      <c r="L40" s="125"/>
      <c r="M40" s="125"/>
      <c r="N40" s="125"/>
      <c r="O40" s="125"/>
      <c r="P40" s="125"/>
      <c r="Q40" s="125"/>
      <c r="R40" s="120"/>
      <c r="S40" s="120"/>
      <c r="T40" s="123"/>
      <c r="U40" s="123"/>
      <c r="V40" s="52"/>
      <c r="W40" s="52"/>
      <c r="X40" s="52"/>
      <c r="Y40" s="52"/>
      <c r="Z40" s="52"/>
      <c r="AA40" s="52"/>
      <c r="AB40" s="52"/>
      <c r="AC40" s="52"/>
      <c r="AD40" s="58"/>
      <c r="AE40" s="59"/>
    </row>
    <row r="41" spans="1:34" ht="14.25" x14ac:dyDescent="0.25">
      <c r="A41" s="118">
        <v>1.75</v>
      </c>
      <c r="B41" s="124" t="s">
        <v>47</v>
      </c>
      <c r="C41" s="125"/>
      <c r="D41" s="125"/>
      <c r="E41" s="129"/>
      <c r="F41" s="129"/>
      <c r="G41" s="125"/>
      <c r="H41" s="125"/>
      <c r="I41" s="125"/>
      <c r="J41" s="125"/>
      <c r="K41" s="125"/>
      <c r="L41" s="125"/>
      <c r="M41" s="125"/>
      <c r="N41" s="125"/>
      <c r="O41" s="125"/>
      <c r="P41" s="125"/>
      <c r="Q41" s="125"/>
      <c r="R41" s="120"/>
      <c r="S41" s="120"/>
      <c r="T41" s="123"/>
      <c r="U41" s="123"/>
      <c r="V41" s="52"/>
      <c r="W41" s="52"/>
      <c r="X41" s="52"/>
      <c r="Y41" s="52"/>
      <c r="Z41" s="52"/>
      <c r="AA41" s="52"/>
      <c r="AB41" s="52"/>
      <c r="AC41" s="52"/>
      <c r="AD41" s="58"/>
      <c r="AE41" s="59"/>
    </row>
    <row r="42" spans="1:34" ht="14.25" x14ac:dyDescent="0.25">
      <c r="A42" s="118">
        <v>1.55</v>
      </c>
      <c r="B42" s="124" t="s">
        <v>48</v>
      </c>
      <c r="C42" s="132"/>
      <c r="D42" s="132"/>
      <c r="E42" s="133"/>
      <c r="F42" s="133"/>
      <c r="G42" s="132"/>
      <c r="H42" s="132"/>
      <c r="I42" s="132"/>
      <c r="J42" s="132"/>
      <c r="K42" s="132"/>
      <c r="L42" s="132"/>
      <c r="M42" s="132"/>
      <c r="N42" s="132"/>
      <c r="O42" s="132"/>
      <c r="P42" s="132"/>
      <c r="Q42" s="132"/>
      <c r="R42" s="134"/>
      <c r="S42" s="134"/>
      <c r="T42" s="135"/>
      <c r="U42" s="135"/>
    </row>
    <row r="43" spans="1:34" ht="14.25" x14ac:dyDescent="0.25">
      <c r="A43" s="118">
        <v>3.93</v>
      </c>
      <c r="B43" s="136" t="s">
        <v>88</v>
      </c>
      <c r="C43" s="137"/>
      <c r="D43" s="138"/>
      <c r="E43" s="129"/>
      <c r="F43" s="129"/>
      <c r="G43" s="125"/>
      <c r="H43" s="125"/>
      <c r="I43" s="125"/>
      <c r="J43" s="125"/>
      <c r="K43" s="125"/>
      <c r="L43" s="125"/>
      <c r="M43" s="125"/>
      <c r="N43" s="125"/>
      <c r="O43" s="125"/>
      <c r="P43" s="125"/>
      <c r="Q43" s="125"/>
      <c r="R43" s="120"/>
      <c r="S43" s="120"/>
      <c r="T43" s="139"/>
      <c r="U43" s="139"/>
      <c r="V43" s="60"/>
      <c r="W43" s="60"/>
      <c r="X43" s="60"/>
      <c r="Y43" s="60"/>
      <c r="Z43" s="60"/>
      <c r="AA43" s="60"/>
      <c r="AB43" s="61"/>
      <c r="AC43" s="61"/>
      <c r="AD43" s="61"/>
      <c r="AE43" s="62"/>
    </row>
    <row r="44" spans="1:34" ht="14.25" x14ac:dyDescent="0.25">
      <c r="A44" s="118"/>
      <c r="B44" s="136"/>
      <c r="C44" s="137"/>
      <c r="D44" s="138"/>
      <c r="E44" s="129"/>
      <c r="F44" s="129"/>
      <c r="G44" s="125"/>
      <c r="H44" s="125"/>
      <c r="I44" s="125"/>
      <c r="J44" s="125"/>
      <c r="K44" s="125"/>
      <c r="L44" s="125"/>
      <c r="M44" s="125"/>
      <c r="N44" s="125"/>
      <c r="O44" s="125"/>
      <c r="P44" s="125"/>
      <c r="Q44" s="125"/>
      <c r="R44" s="120"/>
      <c r="S44" s="120"/>
      <c r="T44" s="139"/>
      <c r="U44" s="139"/>
      <c r="V44" s="60"/>
      <c r="W44" s="60"/>
      <c r="X44" s="60"/>
      <c r="Y44" s="60"/>
      <c r="Z44" s="60"/>
      <c r="AA44" s="60"/>
      <c r="AB44" s="61"/>
      <c r="AC44" s="61"/>
      <c r="AD44" s="61"/>
      <c r="AE44" s="62"/>
    </row>
    <row r="45" spans="1:34" ht="14.25" x14ac:dyDescent="0.25">
      <c r="A45" s="118"/>
      <c r="B45" s="136"/>
      <c r="C45" s="137"/>
      <c r="D45" s="138"/>
      <c r="E45" s="129"/>
      <c r="F45" s="129"/>
      <c r="G45" s="125"/>
      <c r="H45" s="125"/>
      <c r="I45" s="125"/>
      <c r="J45" s="125"/>
      <c r="K45" s="125"/>
      <c r="L45" s="125"/>
      <c r="M45" s="125"/>
      <c r="N45" s="125"/>
      <c r="O45" s="125"/>
      <c r="P45" s="125"/>
      <c r="Q45" s="125"/>
      <c r="R45" s="120"/>
      <c r="S45" s="120"/>
      <c r="T45" s="139"/>
      <c r="U45" s="139"/>
      <c r="V45" s="60"/>
      <c r="W45" s="60"/>
      <c r="X45" s="60"/>
      <c r="Y45" s="60"/>
      <c r="Z45" s="60"/>
      <c r="AA45" s="60"/>
      <c r="AB45" s="61"/>
      <c r="AC45" s="61"/>
      <c r="AD45" s="61"/>
      <c r="AE45" s="62"/>
    </row>
    <row r="46" spans="1:34" ht="16.5" x14ac:dyDescent="0.2">
      <c r="B46" s="69"/>
    </row>
    <row r="47" spans="1:34" ht="15" x14ac:dyDescent="0.2">
      <c r="B47" s="38"/>
    </row>
    <row r="49" spans="1:23" x14ac:dyDescent="0.2">
      <c r="B49" s="63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6"/>
      <c r="S49" s="6"/>
      <c r="T49" s="6"/>
      <c r="U49" s="6"/>
      <c r="V49" s="6"/>
      <c r="W49" s="6"/>
    </row>
    <row r="50" spans="1:23" ht="14.25" x14ac:dyDescent="0.2">
      <c r="B50" s="64"/>
      <c r="C50" s="4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6"/>
      <c r="S50" s="6"/>
      <c r="T50" s="6"/>
      <c r="U50" s="6"/>
      <c r="V50" s="6"/>
      <c r="W50" s="6"/>
    </row>
    <row r="51" spans="1:23" x14ac:dyDescent="0.2">
      <c r="A51" s="68"/>
      <c r="B51" s="68"/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"/>
      <c r="S51" s="6"/>
      <c r="T51" s="6"/>
      <c r="U51" s="6"/>
      <c r="V51" s="6"/>
      <c r="W51" s="6"/>
    </row>
    <row r="52" spans="1:23" ht="27.75" customHeight="1" x14ac:dyDescent="0.2">
      <c r="A52" s="68"/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"/>
      <c r="S52" s="6"/>
      <c r="T52" s="6"/>
      <c r="U52" s="6"/>
      <c r="V52" s="6"/>
      <c r="W52" s="6"/>
    </row>
    <row r="53" spans="1:23" x14ac:dyDescent="0.2">
      <c r="A53" s="68"/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"/>
      <c r="S53" s="65"/>
      <c r="T53" s="6"/>
      <c r="U53" s="6"/>
      <c r="V53" s="6"/>
      <c r="W53" s="6"/>
    </row>
    <row r="54" spans="1:23" x14ac:dyDescent="0.2">
      <c r="B54" s="6"/>
      <c r="C54" s="6"/>
      <c r="D54" s="6"/>
      <c r="E54" s="66"/>
      <c r="F54" s="6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</row>
    <row r="55" spans="1:23" x14ac:dyDescent="0.2">
      <c r="B55" s="6"/>
      <c r="C55" s="6"/>
      <c r="D55" s="6"/>
      <c r="E55" s="66"/>
      <c r="F55" s="6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5"/>
      <c r="T55" s="6"/>
      <c r="U55" s="6"/>
      <c r="V55" s="6"/>
      <c r="W55" s="6"/>
    </row>
    <row r="56" spans="1:23" x14ac:dyDescent="0.2">
      <c r="B56" s="6"/>
      <c r="C56" s="6"/>
      <c r="D56" s="6"/>
      <c r="E56" s="66"/>
      <c r="F56" s="66"/>
      <c r="G56" s="6"/>
      <c r="H56" s="65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</row>
    <row r="57" spans="1:23" x14ac:dyDescent="0.2">
      <c r="B57" s="6"/>
      <c r="C57" s="6"/>
      <c r="D57" s="6"/>
      <c r="E57" s="66"/>
      <c r="F57" s="6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</row>
    <row r="58" spans="1:23" x14ac:dyDescent="0.2">
      <c r="B58" s="6"/>
      <c r="C58" s="6"/>
      <c r="D58" s="6"/>
      <c r="E58" s="66"/>
      <c r="F58" s="6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</row>
  </sheetData>
  <mergeCells count="10">
    <mergeCell ref="A2:S2"/>
    <mergeCell ref="A3:S3"/>
    <mergeCell ref="A4:S4"/>
    <mergeCell ref="B5:S5"/>
    <mergeCell ref="O27:P27"/>
    <mergeCell ref="A15:A17"/>
    <mergeCell ref="B15:B17"/>
    <mergeCell ref="D15:R17"/>
    <mergeCell ref="S15:S17"/>
    <mergeCell ref="O19:P19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V70"/>
  <sheetViews>
    <sheetView tabSelected="1" view="pageBreakPreview" topLeftCell="A6" zoomScaleNormal="100" zoomScaleSheetLayoutView="100" workbookViewId="0">
      <selection activeCell="A15" sqref="A15:F15"/>
    </sheetView>
  </sheetViews>
  <sheetFormatPr defaultRowHeight="12.75" outlineLevelRow="2" x14ac:dyDescent="0.2"/>
  <cols>
    <col min="1" max="1" width="56.7109375" customWidth="1"/>
    <col min="2" max="2" width="13.42578125" customWidth="1"/>
    <col min="3" max="3" width="19.140625" customWidth="1"/>
    <col min="4" max="4" width="13" customWidth="1"/>
    <col min="5" max="5" width="14.5703125" customWidth="1"/>
    <col min="6" max="6" width="22.140625" customWidth="1"/>
    <col min="7" max="7" width="13.7109375" customWidth="1"/>
    <col min="8" max="8" width="26.85546875" customWidth="1"/>
    <col min="9" max="9" width="17" customWidth="1"/>
    <col min="10" max="10" width="21.28515625" customWidth="1"/>
    <col min="11" max="11" width="19.5703125" customWidth="1"/>
    <col min="12" max="12" width="16.28515625" customWidth="1"/>
    <col min="13" max="13" width="10" bestFit="1" customWidth="1"/>
    <col min="14" max="14" width="17.28515625" customWidth="1"/>
  </cols>
  <sheetData>
    <row r="1" spans="1:256" ht="29.25" hidden="1" customHeight="1" x14ac:dyDescent="0.3">
      <c r="C1" s="256" t="s">
        <v>85</v>
      </c>
      <c r="D1" s="257"/>
      <c r="E1" s="257"/>
      <c r="F1" s="257"/>
    </row>
    <row r="2" spans="1:256" ht="15.75" hidden="1" customHeight="1" x14ac:dyDescent="0.25">
      <c r="C2" s="258" t="s">
        <v>84</v>
      </c>
      <c r="D2" s="257"/>
      <c r="E2" s="257"/>
      <c r="F2" s="257"/>
    </row>
    <row r="3" spans="1:256" ht="38.25" hidden="1" customHeight="1" x14ac:dyDescent="0.25">
      <c r="D3" s="188" t="s">
        <v>83</v>
      </c>
      <c r="E3" s="187"/>
      <c r="F3" s="187"/>
    </row>
    <row r="4" spans="1:256" ht="28.5" hidden="1" customHeight="1" x14ac:dyDescent="0.25">
      <c r="D4" s="188" t="s">
        <v>82</v>
      </c>
      <c r="E4" s="187"/>
      <c r="F4" s="187"/>
    </row>
    <row r="5" spans="1:256" ht="18" hidden="1" customHeight="1" x14ac:dyDescent="0.2">
      <c r="F5" s="181"/>
    </row>
    <row r="6" spans="1:256" s="195" customFormat="1" ht="15.75" outlineLevel="2" x14ac:dyDescent="0.25">
      <c r="A6" s="200" t="s">
        <v>92</v>
      </c>
      <c r="B6" s="201"/>
      <c r="C6" s="202"/>
      <c r="D6" s="203"/>
      <c r="E6" s="204"/>
      <c r="F6" s="205" t="s">
        <v>93</v>
      </c>
      <c r="G6" s="192"/>
      <c r="H6" s="206"/>
      <c r="J6" s="206"/>
      <c r="K6" s="206"/>
      <c r="L6" s="206"/>
      <c r="M6" s="206"/>
      <c r="N6" s="206"/>
      <c r="P6" s="192"/>
      <c r="Q6" s="192"/>
    </row>
    <row r="7" spans="1:256" s="195" customFormat="1" ht="15.75" outlineLevel="1" x14ac:dyDescent="0.25">
      <c r="A7" s="207" t="s">
        <v>99</v>
      </c>
      <c r="B7" s="201"/>
      <c r="C7" s="202"/>
      <c r="D7" s="203"/>
      <c r="E7" s="204"/>
      <c r="F7" s="208" t="s">
        <v>100</v>
      </c>
      <c r="G7" s="192"/>
      <c r="H7" s="206"/>
      <c r="J7" s="206"/>
      <c r="K7" s="206"/>
      <c r="L7" s="206"/>
      <c r="M7" s="206"/>
      <c r="N7" s="206"/>
      <c r="P7" s="192"/>
      <c r="Q7" s="192"/>
    </row>
    <row r="8" spans="1:256" s="195" customFormat="1" ht="15.75" outlineLevel="1" x14ac:dyDescent="0.25">
      <c r="A8" s="207" t="s">
        <v>101</v>
      </c>
      <c r="B8" s="201"/>
      <c r="C8" s="202"/>
      <c r="D8" s="203"/>
      <c r="E8" s="204"/>
      <c r="F8" s="208" t="s">
        <v>102</v>
      </c>
      <c r="G8" s="192"/>
      <c r="H8" s="206"/>
      <c r="J8" s="206"/>
      <c r="K8" s="206"/>
      <c r="L8" s="206"/>
      <c r="M8" s="206"/>
      <c r="N8" s="206"/>
      <c r="P8" s="192"/>
      <c r="Q8" s="192"/>
    </row>
    <row r="9" spans="1:256" s="195" customFormat="1" ht="15.75" outlineLevel="1" x14ac:dyDescent="0.25">
      <c r="A9" s="207" t="s">
        <v>103</v>
      </c>
      <c r="B9" s="201"/>
      <c r="C9" s="202"/>
      <c r="D9" s="203"/>
      <c r="E9" s="204"/>
      <c r="F9" s="208" t="s">
        <v>104</v>
      </c>
      <c r="G9" s="192"/>
      <c r="H9" s="206"/>
      <c r="J9" s="206"/>
      <c r="K9" s="206"/>
      <c r="L9" s="206"/>
      <c r="M9" s="206"/>
      <c r="N9" s="206"/>
      <c r="P9" s="192"/>
      <c r="Q9" s="192"/>
    </row>
    <row r="10" spans="1:256" s="195" customFormat="1" ht="15.75" outlineLevel="1" x14ac:dyDescent="0.25">
      <c r="A10" s="207" t="s">
        <v>105</v>
      </c>
      <c r="B10" s="201"/>
      <c r="C10" s="202"/>
      <c r="D10" s="203"/>
      <c r="E10" s="204"/>
      <c r="F10" s="208" t="s">
        <v>106</v>
      </c>
      <c r="G10" s="192"/>
      <c r="H10" s="206"/>
      <c r="J10" s="206"/>
      <c r="K10" s="206"/>
      <c r="L10" s="206"/>
      <c r="M10" s="206"/>
      <c r="N10" s="206"/>
      <c r="P10" s="192"/>
      <c r="Q10" s="192"/>
    </row>
    <row r="11" spans="1:256" ht="18" customHeight="1" x14ac:dyDescent="0.2">
      <c r="F11" s="181"/>
    </row>
    <row r="12" spans="1:256" ht="18" customHeight="1" x14ac:dyDescent="0.3">
      <c r="A12" s="255" t="s">
        <v>21</v>
      </c>
      <c r="B12" s="255"/>
      <c r="C12" s="255"/>
      <c r="D12" s="255"/>
      <c r="E12" s="255"/>
      <c r="F12" s="255"/>
      <c r="G12" s="98"/>
      <c r="H12" s="1"/>
      <c r="I12" s="1"/>
      <c r="J12" s="1"/>
      <c r="K12" s="1"/>
      <c r="L12" s="1"/>
      <c r="M12" s="1"/>
      <c r="N12" s="1"/>
      <c r="O12" s="1"/>
      <c r="P12" s="1"/>
      <c r="Q12" s="254"/>
      <c r="R12" s="254"/>
      <c r="S12" s="254"/>
      <c r="T12" s="254"/>
      <c r="U12" s="254"/>
      <c r="V12" s="254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254"/>
      <c r="AH12" s="254"/>
      <c r="AI12" s="254"/>
      <c r="AJ12" s="254"/>
      <c r="AK12" s="254"/>
      <c r="AL12" s="254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254" t="s">
        <v>0</v>
      </c>
      <c r="AX12" s="254"/>
      <c r="AY12" s="254"/>
      <c r="AZ12" s="254"/>
      <c r="BA12" s="254"/>
      <c r="BB12" s="254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254" t="s">
        <v>0</v>
      </c>
      <c r="BN12" s="254"/>
      <c r="BO12" s="254"/>
      <c r="BP12" s="254"/>
      <c r="BQ12" s="254"/>
      <c r="BR12" s="254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254" t="s">
        <v>0</v>
      </c>
      <c r="CD12" s="254"/>
      <c r="CE12" s="254"/>
      <c r="CF12" s="254"/>
      <c r="CG12" s="254"/>
      <c r="CH12" s="254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254" t="s">
        <v>0</v>
      </c>
      <c r="CT12" s="254"/>
      <c r="CU12" s="254"/>
      <c r="CV12" s="254"/>
      <c r="CW12" s="254"/>
      <c r="CX12" s="254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254" t="s">
        <v>0</v>
      </c>
      <c r="DJ12" s="254"/>
      <c r="DK12" s="254"/>
      <c r="DL12" s="254"/>
      <c r="DM12" s="254"/>
      <c r="DN12" s="254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254" t="s">
        <v>0</v>
      </c>
      <c r="DZ12" s="254"/>
      <c r="EA12" s="254"/>
      <c r="EB12" s="254"/>
      <c r="EC12" s="254"/>
      <c r="ED12" s="254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254" t="s">
        <v>0</v>
      </c>
      <c r="EP12" s="254"/>
      <c r="EQ12" s="254"/>
      <c r="ER12" s="254"/>
      <c r="ES12" s="254"/>
      <c r="ET12" s="254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254" t="s">
        <v>0</v>
      </c>
      <c r="FF12" s="254"/>
      <c r="FG12" s="254"/>
      <c r="FH12" s="254"/>
      <c r="FI12" s="254"/>
      <c r="FJ12" s="254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254" t="s">
        <v>0</v>
      </c>
      <c r="FV12" s="254"/>
      <c r="FW12" s="254"/>
      <c r="FX12" s="254"/>
      <c r="FY12" s="254"/>
      <c r="FZ12" s="254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254" t="s">
        <v>0</v>
      </c>
      <c r="GL12" s="254"/>
      <c r="GM12" s="254"/>
      <c r="GN12" s="254"/>
      <c r="GO12" s="254"/>
      <c r="GP12" s="254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254" t="s">
        <v>0</v>
      </c>
      <c r="HB12" s="254"/>
      <c r="HC12" s="254"/>
      <c r="HD12" s="254"/>
      <c r="HE12" s="254"/>
      <c r="HF12" s="254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254" t="s">
        <v>0</v>
      </c>
      <c r="HR12" s="254"/>
      <c r="HS12" s="254"/>
      <c r="HT12" s="254"/>
      <c r="HU12" s="254"/>
      <c r="HV12" s="254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254"/>
      <c r="IH12" s="254"/>
      <c r="II12" s="254"/>
      <c r="IJ12" s="254"/>
      <c r="IK12" s="254"/>
      <c r="IL12" s="254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256" ht="18" customHeight="1" x14ac:dyDescent="0.3">
      <c r="A13" s="255" t="s">
        <v>81</v>
      </c>
      <c r="B13" s="255"/>
      <c r="C13" s="255"/>
      <c r="D13" s="255"/>
      <c r="E13" s="255"/>
      <c r="F13" s="255"/>
      <c r="G13" s="98"/>
      <c r="H13" s="1"/>
      <c r="I13" s="1"/>
      <c r="J13" s="1"/>
      <c r="K13" s="1"/>
      <c r="L13" s="1"/>
      <c r="M13" s="1"/>
      <c r="N13" s="1"/>
      <c r="O13" s="1"/>
      <c r="P13" s="1"/>
      <c r="Q13" s="254"/>
      <c r="R13" s="254"/>
      <c r="S13" s="254"/>
      <c r="T13" s="254"/>
      <c r="U13" s="254"/>
      <c r="V13" s="254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254"/>
      <c r="AH13" s="254"/>
      <c r="AI13" s="254"/>
      <c r="AJ13" s="254"/>
      <c r="AK13" s="254"/>
      <c r="AL13" s="254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254" t="s">
        <v>1</v>
      </c>
      <c r="AX13" s="254"/>
      <c r="AY13" s="254"/>
      <c r="AZ13" s="254"/>
      <c r="BA13" s="254"/>
      <c r="BB13" s="254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254" t="s">
        <v>1</v>
      </c>
      <c r="BN13" s="254"/>
      <c r="BO13" s="254"/>
      <c r="BP13" s="254"/>
      <c r="BQ13" s="254"/>
      <c r="BR13" s="254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254" t="s">
        <v>1</v>
      </c>
      <c r="CD13" s="254"/>
      <c r="CE13" s="254"/>
      <c r="CF13" s="254"/>
      <c r="CG13" s="254"/>
      <c r="CH13" s="254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254" t="s">
        <v>1</v>
      </c>
      <c r="CT13" s="254"/>
      <c r="CU13" s="254"/>
      <c r="CV13" s="254"/>
      <c r="CW13" s="254"/>
      <c r="CX13" s="254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254" t="s">
        <v>1</v>
      </c>
      <c r="DJ13" s="254"/>
      <c r="DK13" s="254"/>
      <c r="DL13" s="254"/>
      <c r="DM13" s="254"/>
      <c r="DN13" s="254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254" t="s">
        <v>1</v>
      </c>
      <c r="DZ13" s="254"/>
      <c r="EA13" s="254"/>
      <c r="EB13" s="254"/>
      <c r="EC13" s="254"/>
      <c r="ED13" s="254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254" t="s">
        <v>1</v>
      </c>
      <c r="EP13" s="254"/>
      <c r="EQ13" s="254"/>
      <c r="ER13" s="254"/>
      <c r="ES13" s="254"/>
      <c r="ET13" s="254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254" t="s">
        <v>1</v>
      </c>
      <c r="FF13" s="254"/>
      <c r="FG13" s="254"/>
      <c r="FH13" s="254"/>
      <c r="FI13" s="254"/>
      <c r="FJ13" s="254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254" t="s">
        <v>1</v>
      </c>
      <c r="FV13" s="254"/>
      <c r="FW13" s="254"/>
      <c r="FX13" s="254"/>
      <c r="FY13" s="254"/>
      <c r="FZ13" s="254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254" t="s">
        <v>1</v>
      </c>
      <c r="GL13" s="254"/>
      <c r="GM13" s="254"/>
      <c r="GN13" s="254"/>
      <c r="GO13" s="254"/>
      <c r="GP13" s="254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254" t="s">
        <v>1</v>
      </c>
      <c r="HB13" s="254"/>
      <c r="HC13" s="254"/>
      <c r="HD13" s="254"/>
      <c r="HE13" s="254"/>
      <c r="HF13" s="254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254" t="s">
        <v>1</v>
      </c>
      <c r="HR13" s="254"/>
      <c r="HS13" s="254"/>
      <c r="HT13" s="254"/>
      <c r="HU13" s="254"/>
      <c r="HV13" s="254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254"/>
      <c r="IH13" s="254"/>
      <c r="II13" s="254"/>
      <c r="IJ13" s="254"/>
      <c r="IK13" s="254"/>
      <c r="IL13" s="254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256" ht="18" customHeight="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10"/>
      <c r="R14" s="210"/>
      <c r="S14" s="210"/>
      <c r="T14" s="210"/>
      <c r="U14" s="210"/>
      <c r="V14" s="210"/>
      <c r="W14" s="210"/>
      <c r="X14" s="210"/>
      <c r="Y14" s="210"/>
      <c r="Z14" s="210"/>
      <c r="AA14" s="210"/>
      <c r="AB14" s="210"/>
      <c r="AC14" s="210"/>
      <c r="AD14" s="210"/>
      <c r="AE14" s="210"/>
      <c r="AF14" s="210"/>
      <c r="AG14" s="210"/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  <c r="BI14" s="210"/>
      <c r="BJ14" s="210"/>
      <c r="BK14" s="210"/>
      <c r="BL14" s="210"/>
      <c r="BM14" s="210"/>
      <c r="BN14" s="210"/>
      <c r="BO14" s="210"/>
      <c r="BP14" s="210"/>
      <c r="BQ14" s="210"/>
      <c r="BR14" s="210"/>
      <c r="BS14" s="210"/>
      <c r="BT14" s="210"/>
      <c r="BU14" s="210"/>
      <c r="BV14" s="210"/>
      <c r="BW14" s="210"/>
      <c r="BX14" s="210"/>
      <c r="BY14" s="210"/>
      <c r="BZ14" s="210"/>
      <c r="CA14" s="210"/>
      <c r="CB14" s="210"/>
      <c r="CC14" s="210"/>
      <c r="CD14" s="210"/>
      <c r="CE14" s="210"/>
      <c r="CF14" s="210"/>
      <c r="CG14" s="210"/>
      <c r="CH14" s="210"/>
      <c r="CI14" s="210"/>
      <c r="CJ14" s="210"/>
      <c r="CK14" s="210"/>
      <c r="CL14" s="210"/>
      <c r="CM14" s="210"/>
      <c r="CN14" s="210"/>
      <c r="CO14" s="210"/>
      <c r="CP14" s="210"/>
      <c r="CQ14" s="210"/>
      <c r="CR14" s="210"/>
      <c r="CS14" s="210"/>
      <c r="CT14" s="210"/>
      <c r="CU14" s="210"/>
      <c r="CV14" s="210"/>
      <c r="CW14" s="210"/>
      <c r="CX14" s="210"/>
      <c r="CY14" s="210"/>
      <c r="CZ14" s="210"/>
      <c r="DA14" s="210"/>
      <c r="DB14" s="210"/>
      <c r="DC14" s="210"/>
      <c r="DD14" s="210"/>
      <c r="DE14" s="210"/>
      <c r="DF14" s="210"/>
      <c r="DG14" s="210"/>
      <c r="DH14" s="210"/>
      <c r="DI14" s="210"/>
      <c r="DJ14" s="210"/>
      <c r="DK14" s="210"/>
      <c r="DL14" s="210"/>
      <c r="DM14" s="210"/>
      <c r="DN14" s="210"/>
      <c r="DO14" s="210"/>
      <c r="DP14" s="210"/>
      <c r="DQ14" s="210"/>
      <c r="DR14" s="210"/>
      <c r="DS14" s="210"/>
      <c r="DT14" s="210"/>
      <c r="DU14" s="210"/>
      <c r="DV14" s="210"/>
      <c r="DW14" s="210"/>
      <c r="DX14" s="210"/>
      <c r="DY14" s="210"/>
      <c r="DZ14" s="210"/>
      <c r="EA14" s="210"/>
      <c r="EB14" s="210"/>
      <c r="EC14" s="210"/>
      <c r="ED14" s="210"/>
      <c r="EE14" s="210"/>
      <c r="EF14" s="210"/>
      <c r="EG14" s="210"/>
      <c r="EH14" s="210"/>
      <c r="EI14" s="210"/>
      <c r="EJ14" s="210"/>
      <c r="EK14" s="210"/>
      <c r="EL14" s="210"/>
      <c r="EM14" s="210"/>
      <c r="EN14" s="210"/>
      <c r="EO14" s="210"/>
      <c r="EP14" s="210"/>
      <c r="EQ14" s="210"/>
      <c r="ER14" s="210"/>
      <c r="ES14" s="210"/>
      <c r="ET14" s="210"/>
      <c r="EU14" s="210"/>
      <c r="EV14" s="210"/>
      <c r="EW14" s="210"/>
      <c r="EX14" s="210"/>
      <c r="EY14" s="210"/>
      <c r="EZ14" s="210"/>
      <c r="FA14" s="210"/>
      <c r="FB14" s="210"/>
      <c r="FC14" s="210"/>
      <c r="FD14" s="210"/>
      <c r="FE14" s="210"/>
      <c r="FF14" s="210"/>
      <c r="FG14" s="210"/>
      <c r="FH14" s="210"/>
      <c r="FI14" s="210"/>
      <c r="FJ14" s="210"/>
      <c r="FK14" s="210"/>
      <c r="FL14" s="210"/>
      <c r="FM14" s="210"/>
      <c r="FN14" s="210"/>
      <c r="FO14" s="210"/>
      <c r="FP14" s="210"/>
      <c r="FQ14" s="210"/>
      <c r="FR14" s="210"/>
      <c r="FS14" s="210"/>
      <c r="FT14" s="210"/>
      <c r="FU14" s="210"/>
      <c r="FV14" s="210"/>
      <c r="FW14" s="210"/>
      <c r="FX14" s="210"/>
      <c r="FY14" s="210"/>
      <c r="FZ14" s="210"/>
      <c r="GA14" s="210"/>
      <c r="GB14" s="210"/>
      <c r="GC14" s="210"/>
      <c r="GD14" s="210"/>
      <c r="GE14" s="210"/>
      <c r="GF14" s="210"/>
      <c r="GG14" s="210"/>
      <c r="GH14" s="210"/>
      <c r="GI14" s="210"/>
      <c r="GJ14" s="210"/>
      <c r="GK14" s="210"/>
      <c r="GL14" s="210"/>
      <c r="GM14" s="210"/>
      <c r="GN14" s="210"/>
      <c r="GO14" s="210"/>
      <c r="GP14" s="210"/>
      <c r="GQ14" s="210"/>
      <c r="GR14" s="210"/>
      <c r="GS14" s="210"/>
      <c r="GT14" s="210"/>
      <c r="GU14" s="210"/>
      <c r="GV14" s="210"/>
      <c r="GW14" s="210"/>
      <c r="GX14" s="210"/>
      <c r="GY14" s="210"/>
      <c r="GZ14" s="210"/>
      <c r="HA14" s="210"/>
      <c r="HB14" s="210"/>
      <c r="HC14" s="210"/>
      <c r="HD14" s="210"/>
      <c r="HE14" s="210"/>
      <c r="HF14" s="210"/>
      <c r="HG14" s="210"/>
      <c r="HH14" s="210"/>
      <c r="HI14" s="210"/>
      <c r="HJ14" s="210"/>
      <c r="HK14" s="210"/>
      <c r="HL14" s="210"/>
      <c r="HM14" s="210"/>
      <c r="HN14" s="210"/>
      <c r="HO14" s="210"/>
      <c r="HP14" s="210"/>
      <c r="HQ14" s="210"/>
      <c r="HR14" s="210"/>
      <c r="HS14" s="210"/>
      <c r="HT14" s="210"/>
      <c r="HU14" s="210"/>
      <c r="HV14" s="210"/>
      <c r="HW14" s="210"/>
      <c r="HX14" s="210"/>
      <c r="HY14" s="210"/>
      <c r="HZ14" s="210"/>
      <c r="IA14" s="210"/>
      <c r="IB14" s="210"/>
      <c r="IC14" s="210"/>
      <c r="ID14" s="210"/>
      <c r="IE14" s="210"/>
      <c r="IF14" s="210"/>
      <c r="IG14" s="210"/>
      <c r="IH14" s="210"/>
      <c r="II14" s="210"/>
      <c r="IJ14" s="210"/>
      <c r="IK14" s="210"/>
      <c r="IL14" s="210"/>
      <c r="IM14" s="210"/>
      <c r="IN14" s="210"/>
      <c r="IO14" s="210"/>
      <c r="IP14" s="210"/>
      <c r="IQ14" s="210"/>
      <c r="IR14" s="210"/>
      <c r="IS14" s="210"/>
      <c r="IT14" s="210"/>
      <c r="IU14" s="210"/>
      <c r="IV14" s="210"/>
    </row>
    <row r="15" spans="1:256" ht="46.5" customHeight="1" x14ac:dyDescent="0.2">
      <c r="A15" s="211" t="s">
        <v>111</v>
      </c>
      <c r="B15" s="211"/>
      <c r="C15" s="211"/>
      <c r="D15" s="211"/>
      <c r="E15" s="211"/>
      <c r="F15" s="211"/>
      <c r="G15" s="3"/>
      <c r="H15" s="3"/>
      <c r="I15" s="3"/>
      <c r="J15" s="3"/>
      <c r="K15" s="3"/>
      <c r="L15" s="3"/>
      <c r="M15" s="3"/>
      <c r="N15" s="3"/>
      <c r="O15" s="3"/>
      <c r="Q15" s="249"/>
      <c r="R15" s="249"/>
      <c r="S15" s="249"/>
      <c r="T15" s="249"/>
      <c r="U15" s="249"/>
      <c r="V15" s="249"/>
      <c r="W15" s="3"/>
      <c r="X15" s="3"/>
      <c r="Y15" s="3"/>
      <c r="Z15" s="3"/>
      <c r="AA15" s="3"/>
      <c r="AB15" s="3"/>
      <c r="AC15" s="3"/>
      <c r="AD15" s="3"/>
      <c r="AE15" s="3"/>
      <c r="AG15" s="249"/>
      <c r="AH15" s="249"/>
      <c r="AI15" s="249"/>
      <c r="AJ15" s="249"/>
      <c r="AK15" s="249"/>
      <c r="AL15" s="249"/>
      <c r="AM15" s="3"/>
      <c r="AN15" s="3"/>
      <c r="AO15" s="3"/>
      <c r="AP15" s="3"/>
      <c r="AQ15" s="3"/>
      <c r="AR15" s="3"/>
      <c r="AS15" s="3"/>
      <c r="AT15" s="3"/>
      <c r="AU15" s="3"/>
      <c r="AW15" s="249" t="s">
        <v>2</v>
      </c>
      <c r="AX15" s="249"/>
      <c r="AY15" s="249"/>
      <c r="AZ15" s="249"/>
      <c r="BA15" s="249"/>
      <c r="BB15" s="249"/>
      <c r="BC15" s="3"/>
      <c r="BD15" s="3"/>
      <c r="BE15" s="3"/>
      <c r="BF15" s="3"/>
      <c r="BG15" s="3"/>
      <c r="BH15" s="3"/>
      <c r="BI15" s="3"/>
      <c r="BJ15" s="3"/>
      <c r="BK15" s="3"/>
      <c r="BM15" s="249" t="s">
        <v>2</v>
      </c>
      <c r="BN15" s="249"/>
      <c r="BO15" s="249"/>
      <c r="BP15" s="249"/>
      <c r="BQ15" s="249"/>
      <c r="BR15" s="249"/>
      <c r="BS15" s="3"/>
      <c r="BT15" s="3"/>
      <c r="BU15" s="3"/>
      <c r="BV15" s="3"/>
      <c r="BW15" s="3"/>
      <c r="BX15" s="3"/>
      <c r="BY15" s="3"/>
      <c r="BZ15" s="3"/>
      <c r="CA15" s="3"/>
      <c r="CC15" s="249" t="s">
        <v>2</v>
      </c>
      <c r="CD15" s="249"/>
      <c r="CE15" s="249"/>
      <c r="CF15" s="249"/>
      <c r="CG15" s="249"/>
      <c r="CH15" s="249"/>
      <c r="CI15" s="3"/>
      <c r="CJ15" s="3"/>
      <c r="CK15" s="3"/>
      <c r="CL15" s="3"/>
      <c r="CM15" s="3"/>
      <c r="CN15" s="3"/>
      <c r="CO15" s="3"/>
      <c r="CP15" s="3"/>
      <c r="CQ15" s="3"/>
      <c r="CS15" s="249" t="s">
        <v>2</v>
      </c>
      <c r="CT15" s="249"/>
      <c r="CU15" s="249"/>
      <c r="CV15" s="249"/>
      <c r="CW15" s="249"/>
      <c r="CX15" s="249"/>
      <c r="CY15" s="3"/>
      <c r="CZ15" s="3"/>
      <c r="DA15" s="3"/>
      <c r="DB15" s="3"/>
      <c r="DC15" s="3"/>
      <c r="DD15" s="3"/>
      <c r="DE15" s="3"/>
      <c r="DF15" s="3"/>
      <c r="DG15" s="3"/>
      <c r="DI15" s="249" t="s">
        <v>2</v>
      </c>
      <c r="DJ15" s="249"/>
      <c r="DK15" s="249"/>
      <c r="DL15" s="249"/>
      <c r="DM15" s="249"/>
      <c r="DN15" s="249"/>
      <c r="DO15" s="3"/>
      <c r="DP15" s="3"/>
      <c r="DQ15" s="3"/>
      <c r="DR15" s="3"/>
      <c r="DS15" s="3"/>
      <c r="DT15" s="3"/>
      <c r="DU15" s="3"/>
      <c r="DV15" s="3"/>
      <c r="DW15" s="3"/>
      <c r="DY15" s="249" t="s">
        <v>2</v>
      </c>
      <c r="DZ15" s="249"/>
      <c r="EA15" s="249"/>
      <c r="EB15" s="249"/>
      <c r="EC15" s="249"/>
      <c r="ED15" s="249"/>
      <c r="EE15" s="3"/>
      <c r="EF15" s="3"/>
      <c r="EG15" s="3"/>
      <c r="EH15" s="3"/>
      <c r="EI15" s="3"/>
      <c r="EJ15" s="3"/>
      <c r="EK15" s="3"/>
      <c r="EL15" s="3"/>
      <c r="EM15" s="3"/>
      <c r="EO15" s="249" t="s">
        <v>2</v>
      </c>
      <c r="EP15" s="249"/>
      <c r="EQ15" s="249"/>
      <c r="ER15" s="249"/>
      <c r="ES15" s="249"/>
      <c r="ET15" s="249"/>
      <c r="EU15" s="3"/>
      <c r="EV15" s="3"/>
      <c r="EW15" s="3"/>
      <c r="EX15" s="3"/>
      <c r="EY15" s="3"/>
      <c r="EZ15" s="3"/>
      <c r="FA15" s="3"/>
      <c r="FB15" s="3"/>
      <c r="FC15" s="3"/>
      <c r="FE15" s="249" t="s">
        <v>2</v>
      </c>
      <c r="FF15" s="249"/>
      <c r="FG15" s="249"/>
      <c r="FH15" s="249"/>
      <c r="FI15" s="249"/>
      <c r="FJ15" s="249"/>
      <c r="FK15" s="3"/>
      <c r="FL15" s="3"/>
      <c r="FM15" s="3"/>
      <c r="FN15" s="3"/>
      <c r="FO15" s="3"/>
      <c r="FP15" s="3"/>
      <c r="FQ15" s="3"/>
      <c r="FR15" s="3"/>
      <c r="FS15" s="3"/>
      <c r="FU15" s="249" t="s">
        <v>2</v>
      </c>
      <c r="FV15" s="249"/>
      <c r="FW15" s="249"/>
      <c r="FX15" s="249"/>
      <c r="FY15" s="249"/>
      <c r="FZ15" s="249"/>
      <c r="GA15" s="3"/>
      <c r="GB15" s="3"/>
      <c r="GC15" s="3"/>
      <c r="GD15" s="3"/>
      <c r="GE15" s="3"/>
      <c r="GF15" s="3"/>
      <c r="GG15" s="3"/>
      <c r="GH15" s="3"/>
      <c r="GI15" s="3"/>
      <c r="GK15" s="249" t="s">
        <v>2</v>
      </c>
      <c r="GL15" s="249"/>
      <c r="GM15" s="249"/>
      <c r="GN15" s="249"/>
      <c r="GO15" s="249"/>
      <c r="GP15" s="249"/>
      <c r="GQ15" s="3"/>
      <c r="GR15" s="3"/>
      <c r="GS15" s="3"/>
      <c r="GT15" s="3"/>
      <c r="GU15" s="3"/>
      <c r="GV15" s="3"/>
      <c r="GW15" s="3"/>
      <c r="GX15" s="3"/>
      <c r="GY15" s="3"/>
      <c r="HA15" s="249" t="s">
        <v>2</v>
      </c>
      <c r="HB15" s="249"/>
      <c r="HC15" s="249"/>
      <c r="HD15" s="249"/>
      <c r="HE15" s="249"/>
      <c r="HF15" s="249"/>
      <c r="HG15" s="3"/>
      <c r="HH15" s="3"/>
      <c r="HI15" s="3"/>
      <c r="HJ15" s="3"/>
      <c r="HK15" s="3"/>
      <c r="HL15" s="3"/>
      <c r="HM15" s="3"/>
      <c r="HN15" s="3"/>
      <c r="HO15" s="3"/>
      <c r="HQ15" s="249" t="s">
        <v>2</v>
      </c>
      <c r="HR15" s="249"/>
      <c r="HS15" s="249"/>
      <c r="HT15" s="249"/>
      <c r="HU15" s="249"/>
      <c r="HV15" s="249"/>
      <c r="HW15" s="3"/>
      <c r="HX15" s="3"/>
      <c r="HY15" s="3"/>
      <c r="HZ15" s="3"/>
      <c r="IA15" s="3"/>
      <c r="IB15" s="3"/>
      <c r="IC15" s="3"/>
      <c r="ID15" s="3"/>
      <c r="IE15" s="3"/>
      <c r="IG15" s="249"/>
      <c r="IH15" s="249"/>
      <c r="II15" s="249"/>
      <c r="IJ15" s="249"/>
      <c r="IK15" s="249"/>
      <c r="IL15" s="249"/>
      <c r="IM15" s="3"/>
      <c r="IN15" s="3"/>
      <c r="IO15" s="3"/>
      <c r="IP15" s="3"/>
      <c r="IQ15" s="3"/>
      <c r="IR15" s="3"/>
      <c r="IS15" s="3"/>
      <c r="IT15" s="3"/>
      <c r="IU15" s="3"/>
    </row>
    <row r="16" spans="1:256" ht="15.75" customHeight="1" x14ac:dyDescent="0.2">
      <c r="A16" s="185"/>
      <c r="B16" s="185"/>
      <c r="C16" s="185"/>
      <c r="D16" s="185"/>
      <c r="E16" s="185"/>
      <c r="F16" s="180"/>
      <c r="G16" s="3"/>
      <c r="H16" s="3"/>
      <c r="I16" s="3"/>
      <c r="J16" s="3"/>
      <c r="K16" s="3"/>
      <c r="L16" s="3"/>
      <c r="M16" s="3"/>
      <c r="N16" s="3"/>
      <c r="O16" s="3"/>
      <c r="Q16" s="186"/>
      <c r="R16" s="186"/>
      <c r="S16" s="186"/>
      <c r="T16" s="186"/>
      <c r="U16" s="186"/>
      <c r="V16" s="186"/>
      <c r="W16" s="3"/>
      <c r="X16" s="3"/>
      <c r="Y16" s="3"/>
      <c r="Z16" s="3"/>
      <c r="AA16" s="3"/>
      <c r="AB16" s="3"/>
      <c r="AC16" s="3"/>
      <c r="AD16" s="3"/>
      <c r="AE16" s="3"/>
      <c r="AG16" s="186"/>
      <c r="AH16" s="186"/>
      <c r="AI16" s="186"/>
      <c r="AJ16" s="186"/>
      <c r="AK16" s="186"/>
      <c r="AL16" s="186"/>
      <c r="AM16" s="3"/>
      <c r="AN16" s="3"/>
      <c r="AO16" s="3"/>
      <c r="AP16" s="3"/>
      <c r="AQ16" s="3"/>
      <c r="AR16" s="3"/>
      <c r="AS16" s="3"/>
      <c r="AT16" s="3"/>
      <c r="AU16" s="3"/>
      <c r="AW16" s="186"/>
      <c r="AX16" s="186"/>
      <c r="AY16" s="186"/>
      <c r="AZ16" s="186"/>
      <c r="BA16" s="186"/>
      <c r="BB16" s="186"/>
      <c r="BC16" s="3"/>
      <c r="BD16" s="3"/>
      <c r="BE16" s="3"/>
      <c r="BF16" s="3"/>
      <c r="BG16" s="3"/>
      <c r="BH16" s="3"/>
      <c r="BI16" s="3"/>
      <c r="BJ16" s="3"/>
      <c r="BK16" s="3"/>
      <c r="BM16" s="186"/>
      <c r="BN16" s="186"/>
      <c r="BO16" s="186"/>
      <c r="BP16" s="186"/>
      <c r="BQ16" s="186"/>
      <c r="BR16" s="186"/>
      <c r="BS16" s="3"/>
      <c r="BT16" s="3"/>
      <c r="BU16" s="3"/>
      <c r="BV16" s="3"/>
      <c r="BW16" s="3"/>
      <c r="BX16" s="3"/>
      <c r="BY16" s="3"/>
      <c r="BZ16" s="3"/>
      <c r="CA16" s="3"/>
      <c r="CC16" s="186"/>
      <c r="CD16" s="186"/>
      <c r="CE16" s="186"/>
      <c r="CF16" s="186"/>
      <c r="CG16" s="186"/>
      <c r="CH16" s="186"/>
      <c r="CI16" s="3"/>
      <c r="CJ16" s="3"/>
      <c r="CK16" s="3"/>
      <c r="CL16" s="3"/>
      <c r="CM16" s="3"/>
      <c r="CN16" s="3"/>
      <c r="CO16" s="3"/>
      <c r="CP16" s="3"/>
      <c r="CQ16" s="3"/>
      <c r="CS16" s="186"/>
      <c r="CT16" s="186"/>
      <c r="CU16" s="186"/>
      <c r="CV16" s="186"/>
      <c r="CW16" s="186"/>
      <c r="CX16" s="186"/>
      <c r="CY16" s="3"/>
      <c r="CZ16" s="3"/>
      <c r="DA16" s="3"/>
      <c r="DB16" s="3"/>
      <c r="DC16" s="3"/>
      <c r="DD16" s="3"/>
      <c r="DE16" s="3"/>
      <c r="DF16" s="3"/>
      <c r="DG16" s="3"/>
      <c r="DI16" s="186"/>
      <c r="DJ16" s="186"/>
      <c r="DK16" s="186"/>
      <c r="DL16" s="186"/>
      <c r="DM16" s="186"/>
      <c r="DN16" s="186"/>
      <c r="DO16" s="3"/>
      <c r="DP16" s="3"/>
      <c r="DQ16" s="3"/>
      <c r="DR16" s="3"/>
      <c r="DS16" s="3"/>
      <c r="DT16" s="3"/>
      <c r="DU16" s="3"/>
      <c r="DV16" s="3"/>
      <c r="DW16" s="3"/>
      <c r="DY16" s="186"/>
      <c r="DZ16" s="186"/>
      <c r="EA16" s="186"/>
      <c r="EB16" s="186"/>
      <c r="EC16" s="186"/>
      <c r="ED16" s="186"/>
      <c r="EE16" s="3"/>
      <c r="EF16" s="3"/>
      <c r="EG16" s="3"/>
      <c r="EH16" s="3"/>
      <c r="EI16" s="3"/>
      <c r="EJ16" s="3"/>
      <c r="EK16" s="3"/>
      <c r="EL16" s="3"/>
      <c r="EM16" s="3"/>
      <c r="EO16" s="186"/>
      <c r="EP16" s="186"/>
      <c r="EQ16" s="186"/>
      <c r="ER16" s="186"/>
      <c r="ES16" s="186"/>
      <c r="ET16" s="186"/>
      <c r="EU16" s="3"/>
      <c r="EV16" s="3"/>
      <c r="EW16" s="3"/>
      <c r="EX16" s="3"/>
      <c r="EY16" s="3"/>
      <c r="EZ16" s="3"/>
      <c r="FA16" s="3"/>
      <c r="FB16" s="3"/>
      <c r="FC16" s="3"/>
      <c r="FE16" s="186"/>
      <c r="FF16" s="186"/>
      <c r="FG16" s="186"/>
      <c r="FH16" s="186"/>
      <c r="FI16" s="186"/>
      <c r="FJ16" s="186"/>
      <c r="FK16" s="3"/>
      <c r="FL16" s="3"/>
      <c r="FM16" s="3"/>
      <c r="FN16" s="3"/>
      <c r="FO16" s="3"/>
      <c r="FP16" s="3"/>
      <c r="FQ16" s="3"/>
      <c r="FR16" s="3"/>
      <c r="FS16" s="3"/>
      <c r="FU16" s="186"/>
      <c r="FV16" s="186"/>
      <c r="FW16" s="186"/>
      <c r="FX16" s="186"/>
      <c r="FY16" s="186"/>
      <c r="FZ16" s="186"/>
      <c r="GA16" s="3"/>
      <c r="GB16" s="3"/>
      <c r="GC16" s="3"/>
      <c r="GD16" s="3"/>
      <c r="GE16" s="3"/>
      <c r="GF16" s="3"/>
      <c r="GG16" s="3"/>
      <c r="GH16" s="3"/>
      <c r="GI16" s="3"/>
      <c r="GK16" s="186"/>
      <c r="GL16" s="186"/>
      <c r="GM16" s="186"/>
      <c r="GN16" s="186"/>
      <c r="GO16" s="186"/>
      <c r="GP16" s="186"/>
      <c r="GQ16" s="3"/>
      <c r="GR16" s="3"/>
      <c r="GS16" s="3"/>
      <c r="GT16" s="3"/>
      <c r="GU16" s="3"/>
      <c r="GV16" s="3"/>
      <c r="GW16" s="3"/>
      <c r="GX16" s="3"/>
      <c r="GY16" s="3"/>
      <c r="HA16" s="186"/>
      <c r="HB16" s="186"/>
      <c r="HC16" s="186"/>
      <c r="HD16" s="186"/>
      <c r="HE16" s="186"/>
      <c r="HF16" s="186"/>
      <c r="HG16" s="3"/>
      <c r="HH16" s="3"/>
      <c r="HI16" s="3"/>
      <c r="HJ16" s="3"/>
      <c r="HK16" s="3"/>
      <c r="HL16" s="3"/>
      <c r="HM16" s="3"/>
      <c r="HN16" s="3"/>
      <c r="HO16" s="3"/>
      <c r="HQ16" s="186"/>
      <c r="HR16" s="186"/>
      <c r="HS16" s="186"/>
      <c r="HT16" s="186"/>
      <c r="HU16" s="186"/>
      <c r="HV16" s="186"/>
      <c r="HW16" s="3"/>
      <c r="HX16" s="3"/>
      <c r="HY16" s="3"/>
      <c r="HZ16" s="3"/>
      <c r="IA16" s="3"/>
      <c r="IB16" s="3"/>
      <c r="IC16" s="3"/>
      <c r="ID16" s="3"/>
      <c r="IE16" s="3"/>
      <c r="IG16" s="186"/>
      <c r="IH16" s="186"/>
      <c r="II16" s="186"/>
      <c r="IJ16" s="186"/>
      <c r="IK16" s="186"/>
      <c r="IL16" s="186"/>
      <c r="IM16" s="3"/>
      <c r="IN16" s="3"/>
      <c r="IO16" s="3"/>
      <c r="IP16" s="3"/>
      <c r="IQ16" s="3"/>
      <c r="IR16" s="3"/>
      <c r="IS16" s="3"/>
      <c r="IT16" s="3"/>
      <c r="IU16" s="3"/>
    </row>
    <row r="17" spans="1:256" ht="18" customHeight="1" x14ac:dyDescent="0.25">
      <c r="A17" s="74" t="s">
        <v>80</v>
      </c>
      <c r="B17" s="7"/>
      <c r="C17" s="7"/>
      <c r="D17" s="7"/>
      <c r="E17" s="7"/>
      <c r="F17" s="7"/>
      <c r="G17" s="7"/>
      <c r="H17" s="7"/>
      <c r="I17" s="7"/>
      <c r="J17" s="7"/>
      <c r="K17" s="7"/>
      <c r="Q17" s="4"/>
      <c r="R17" s="7"/>
      <c r="S17" s="7"/>
      <c r="T17" s="7"/>
      <c r="U17" s="7"/>
      <c r="V17" s="7"/>
      <c r="W17" s="7"/>
      <c r="X17" s="7"/>
      <c r="Y17" s="7"/>
      <c r="Z17" s="7"/>
      <c r="AA17" s="7"/>
      <c r="AG17" s="4"/>
      <c r="AH17" s="7"/>
      <c r="AI17" s="7"/>
      <c r="AJ17" s="7"/>
      <c r="AK17" s="7"/>
      <c r="AL17" s="7"/>
      <c r="AM17" s="7"/>
      <c r="AN17" s="7"/>
      <c r="AO17" s="7"/>
      <c r="AP17" s="7"/>
      <c r="AQ17" s="7"/>
      <c r="AW17" s="4" t="s">
        <v>3</v>
      </c>
      <c r="AX17" s="7"/>
      <c r="AY17" s="7"/>
      <c r="AZ17" s="7"/>
      <c r="BA17" s="7"/>
      <c r="BB17" s="7"/>
      <c r="BC17" s="7"/>
      <c r="BD17" s="7"/>
      <c r="BE17" s="7"/>
      <c r="BF17" s="7"/>
      <c r="BG17" s="7"/>
      <c r="BM17" s="4" t="s">
        <v>3</v>
      </c>
      <c r="BN17" s="7"/>
      <c r="BO17" s="7"/>
      <c r="BP17" s="7"/>
      <c r="BQ17" s="7"/>
      <c r="BR17" s="7"/>
      <c r="BS17" s="7"/>
      <c r="BT17" s="7"/>
      <c r="BU17" s="7"/>
      <c r="BV17" s="7"/>
      <c r="BW17" s="7"/>
      <c r="CC17" s="4" t="s">
        <v>3</v>
      </c>
      <c r="CD17" s="7"/>
      <c r="CE17" s="7"/>
      <c r="CF17" s="7"/>
      <c r="CG17" s="7"/>
      <c r="CH17" s="7"/>
      <c r="CI17" s="7"/>
      <c r="CJ17" s="7"/>
      <c r="CK17" s="7"/>
      <c r="CL17" s="7"/>
      <c r="CM17" s="7"/>
      <c r="CS17" s="4" t="s">
        <v>3</v>
      </c>
      <c r="CT17" s="7"/>
      <c r="CU17" s="7"/>
      <c r="CV17" s="7"/>
      <c r="CW17" s="7"/>
      <c r="CX17" s="7"/>
      <c r="CY17" s="7"/>
      <c r="CZ17" s="7"/>
      <c r="DA17" s="7"/>
      <c r="DB17" s="7"/>
      <c r="DC17" s="7"/>
      <c r="DI17" s="4" t="s">
        <v>3</v>
      </c>
      <c r="DJ17" s="7"/>
      <c r="DK17" s="7"/>
      <c r="DL17" s="7"/>
      <c r="DM17" s="7"/>
      <c r="DN17" s="7"/>
      <c r="DO17" s="7"/>
      <c r="DP17" s="7"/>
      <c r="DQ17" s="7"/>
      <c r="DR17" s="7"/>
      <c r="DS17" s="7"/>
      <c r="DY17" s="4" t="s">
        <v>3</v>
      </c>
      <c r="DZ17" s="7"/>
      <c r="EA17" s="7"/>
      <c r="EB17" s="7"/>
      <c r="EC17" s="7"/>
      <c r="ED17" s="7"/>
      <c r="EE17" s="7"/>
      <c r="EF17" s="7"/>
      <c r="EG17" s="7"/>
      <c r="EH17" s="7"/>
      <c r="EI17" s="7"/>
      <c r="EO17" s="4" t="s">
        <v>3</v>
      </c>
      <c r="EP17" s="7"/>
      <c r="EQ17" s="7"/>
      <c r="ER17" s="7"/>
      <c r="ES17" s="7"/>
      <c r="ET17" s="7"/>
      <c r="EU17" s="7"/>
      <c r="EV17" s="7"/>
      <c r="EW17" s="7"/>
      <c r="EX17" s="7"/>
      <c r="EY17" s="7"/>
      <c r="FE17" s="4" t="s">
        <v>3</v>
      </c>
      <c r="FF17" s="7"/>
      <c r="FG17" s="7"/>
      <c r="FH17" s="7"/>
      <c r="FI17" s="7"/>
      <c r="FJ17" s="7"/>
      <c r="FK17" s="7"/>
      <c r="FL17" s="7"/>
      <c r="FM17" s="7"/>
      <c r="FN17" s="7"/>
      <c r="FO17" s="7"/>
      <c r="FU17" s="4" t="s">
        <v>3</v>
      </c>
      <c r="FV17" s="7"/>
      <c r="FW17" s="7"/>
      <c r="FX17" s="7"/>
      <c r="FY17" s="7"/>
      <c r="FZ17" s="7"/>
      <c r="GA17" s="7"/>
      <c r="GB17" s="7"/>
      <c r="GC17" s="7"/>
      <c r="GD17" s="7"/>
      <c r="GE17" s="7"/>
      <c r="GK17" s="4" t="s">
        <v>3</v>
      </c>
      <c r="GL17" s="7"/>
      <c r="GM17" s="7"/>
      <c r="GN17" s="7"/>
      <c r="GO17" s="7"/>
      <c r="GP17" s="7"/>
      <c r="GQ17" s="7"/>
      <c r="GR17" s="7"/>
      <c r="GS17" s="7"/>
      <c r="GT17" s="7"/>
      <c r="GU17" s="7"/>
      <c r="HA17" s="4" t="s">
        <v>3</v>
      </c>
      <c r="HB17" s="7"/>
      <c r="HC17" s="7"/>
      <c r="HD17" s="7"/>
      <c r="HE17" s="7"/>
      <c r="HF17" s="7"/>
      <c r="HG17" s="7"/>
      <c r="HH17" s="7"/>
      <c r="HI17" s="7"/>
      <c r="HJ17" s="7"/>
      <c r="HK17" s="7"/>
      <c r="HQ17" s="4" t="s">
        <v>3</v>
      </c>
      <c r="HR17" s="7"/>
      <c r="HS17" s="7"/>
      <c r="HT17" s="7"/>
      <c r="HU17" s="7"/>
      <c r="HV17" s="7"/>
      <c r="HW17" s="7"/>
      <c r="HX17" s="7"/>
      <c r="HY17" s="7"/>
      <c r="HZ17" s="7"/>
      <c r="IA17" s="7"/>
      <c r="IG17" s="4"/>
      <c r="IH17" s="7"/>
      <c r="II17" s="7"/>
      <c r="IJ17" s="7"/>
      <c r="IK17" s="7"/>
      <c r="IL17" s="7"/>
      <c r="IM17" s="7"/>
      <c r="IN17" s="7"/>
      <c r="IO17" s="7"/>
      <c r="IP17" s="7"/>
      <c r="IQ17" s="7"/>
    </row>
    <row r="18" spans="1:256" s="8" customFormat="1" ht="15" customHeight="1" x14ac:dyDescent="0.25">
      <c r="A18" s="74"/>
      <c r="J18" s="7"/>
      <c r="K18" s="7"/>
      <c r="L18"/>
      <c r="M18"/>
      <c r="N18"/>
      <c r="O18"/>
      <c r="P18"/>
      <c r="Q18" s="4"/>
      <c r="R18" s="7"/>
      <c r="S18" s="7"/>
      <c r="T18" s="7"/>
      <c r="U18" s="7"/>
      <c r="V18" s="7"/>
      <c r="W18" s="7"/>
      <c r="X18" s="7"/>
      <c r="Y18" s="7"/>
      <c r="Z18" s="7"/>
      <c r="AA18" s="7"/>
      <c r="AB18"/>
      <c r="AC18"/>
      <c r="AD18"/>
      <c r="AE18"/>
      <c r="AF18"/>
      <c r="AG18" s="4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/>
      <c r="AS18"/>
      <c r="AT18"/>
      <c r="AU18"/>
      <c r="AV18"/>
      <c r="AW18" s="4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/>
      <c r="BI18"/>
      <c r="BJ18"/>
      <c r="BK18"/>
      <c r="BL18"/>
      <c r="BM18" s="4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/>
      <c r="BY18"/>
      <c r="BZ18"/>
      <c r="CA18"/>
      <c r="CB18"/>
      <c r="CC18" s="4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/>
      <c r="CO18"/>
      <c r="CP18"/>
      <c r="CQ18"/>
      <c r="CR18"/>
      <c r="CS18" s="4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/>
      <c r="DE18"/>
      <c r="DF18"/>
      <c r="DG18"/>
      <c r="DH18"/>
      <c r="DI18" s="4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/>
      <c r="DU18"/>
      <c r="DV18"/>
      <c r="DW18"/>
      <c r="DX18"/>
      <c r="DY18" s="4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/>
      <c r="EK18"/>
      <c r="EL18"/>
      <c r="EM18"/>
      <c r="EN18"/>
      <c r="EO18" s="4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/>
      <c r="FA18"/>
      <c r="FB18"/>
      <c r="FC18"/>
      <c r="FD18"/>
      <c r="FE18" s="4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/>
      <c r="FQ18"/>
      <c r="FR18"/>
      <c r="FS18"/>
      <c r="FT18"/>
      <c r="FU18" s="4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/>
      <c r="GG18"/>
      <c r="GH18"/>
      <c r="GI18"/>
      <c r="GJ18"/>
      <c r="GK18" s="4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/>
      <c r="GW18"/>
      <c r="GX18"/>
      <c r="GY18"/>
      <c r="GZ18"/>
      <c r="HA18" s="4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/>
      <c r="HM18"/>
      <c r="HN18"/>
      <c r="HO18"/>
      <c r="HP18"/>
      <c r="HQ18" s="4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/>
      <c r="IC18"/>
      <c r="ID18"/>
      <c r="IE18"/>
      <c r="IF18"/>
      <c r="IG18" s="4"/>
      <c r="IH18" s="7"/>
      <c r="II18" s="7"/>
      <c r="IJ18" s="7"/>
      <c r="IK18" s="7"/>
      <c r="IL18" s="7"/>
      <c r="IM18" s="7"/>
      <c r="IN18" s="7"/>
      <c r="IO18" s="7"/>
      <c r="IP18" s="7"/>
      <c r="IQ18" s="7"/>
      <c r="IR18"/>
      <c r="IS18"/>
      <c r="IT18"/>
      <c r="IU18"/>
      <c r="IV18"/>
    </row>
    <row r="19" spans="1:256" s="195" customFormat="1" ht="18" customHeight="1" x14ac:dyDescent="0.25">
      <c r="A19" s="194" t="s">
        <v>94</v>
      </c>
      <c r="B19" s="253" t="s">
        <v>107</v>
      </c>
      <c r="C19" s="253"/>
      <c r="D19" s="253"/>
      <c r="E19" s="253"/>
      <c r="F19" s="253"/>
      <c r="J19" s="193"/>
      <c r="K19" s="192"/>
      <c r="L19" s="192"/>
      <c r="M19" s="192"/>
      <c r="N19" s="192"/>
      <c r="O19" s="192"/>
    </row>
    <row r="20" spans="1:256" s="8" customFormat="1" ht="15" customHeight="1" thickBot="1" x14ac:dyDescent="0.3">
      <c r="A20" s="74"/>
      <c r="B20" s="7"/>
      <c r="C20" s="7"/>
      <c r="D20" s="7"/>
      <c r="E20" s="7"/>
      <c r="F20" s="7"/>
      <c r="G20" s="7"/>
      <c r="H20" s="7"/>
      <c r="I20" s="7"/>
      <c r="J20" s="7"/>
      <c r="K20" s="7"/>
      <c r="L20"/>
      <c r="M20"/>
      <c r="N20"/>
      <c r="O20"/>
      <c r="P20"/>
      <c r="Q20" s="4"/>
      <c r="R20" s="7"/>
      <c r="S20" s="7"/>
      <c r="T20" s="7"/>
      <c r="U20" s="7"/>
      <c r="V20" s="7"/>
      <c r="W20" s="7"/>
      <c r="X20" s="7"/>
      <c r="Y20" s="7"/>
      <c r="Z20" s="7"/>
      <c r="AA20" s="7"/>
      <c r="AB20"/>
      <c r="AC20"/>
      <c r="AD20"/>
      <c r="AE20"/>
      <c r="AF20"/>
      <c r="AG20" s="4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/>
      <c r="AS20"/>
      <c r="AT20"/>
      <c r="AU20"/>
      <c r="AV20"/>
      <c r="AW20" s="4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/>
      <c r="BI20"/>
      <c r="BJ20"/>
      <c r="BK20"/>
      <c r="BL20"/>
      <c r="BM20" s="4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/>
      <c r="BY20"/>
      <c r="BZ20"/>
      <c r="CA20"/>
      <c r="CB20"/>
      <c r="CC20" s="4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/>
      <c r="CO20"/>
      <c r="CP20"/>
      <c r="CQ20"/>
      <c r="CR20"/>
      <c r="CS20" s="4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/>
      <c r="DE20"/>
      <c r="DF20"/>
      <c r="DG20"/>
      <c r="DH20"/>
      <c r="DI20" s="4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/>
      <c r="DU20"/>
      <c r="DV20"/>
      <c r="DW20"/>
      <c r="DX20"/>
      <c r="DY20" s="4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/>
      <c r="EK20"/>
      <c r="EL20"/>
      <c r="EM20"/>
      <c r="EN20"/>
      <c r="EO20" s="4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/>
      <c r="FA20"/>
      <c r="FB20"/>
      <c r="FC20"/>
      <c r="FD20"/>
      <c r="FE20" s="4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/>
      <c r="FQ20"/>
      <c r="FR20"/>
      <c r="FS20"/>
      <c r="FT20"/>
      <c r="FU20" s="4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/>
      <c r="GG20"/>
      <c r="GH20"/>
      <c r="GI20"/>
      <c r="GJ20"/>
      <c r="GK20" s="4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/>
      <c r="GW20"/>
      <c r="GX20"/>
      <c r="GY20"/>
      <c r="GZ20"/>
      <c r="HA20" s="4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/>
      <c r="HM20"/>
      <c r="HN20"/>
      <c r="HO20"/>
      <c r="HP20"/>
      <c r="HQ20" s="4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/>
      <c r="IC20"/>
      <c r="ID20"/>
      <c r="IE20"/>
      <c r="IF20"/>
      <c r="IG20" s="4"/>
      <c r="IH20" s="7"/>
      <c r="II20" s="7"/>
      <c r="IJ20" s="7"/>
      <c r="IK20" s="7"/>
      <c r="IL20" s="7"/>
      <c r="IM20" s="7"/>
      <c r="IN20" s="7"/>
      <c r="IO20" s="7"/>
      <c r="IP20" s="7"/>
      <c r="IQ20" s="7"/>
      <c r="IR20"/>
      <c r="IS20"/>
      <c r="IT20"/>
      <c r="IU20"/>
      <c r="IV20"/>
    </row>
    <row r="21" spans="1:256" s="8" customFormat="1" ht="26.25" customHeight="1" thickBot="1" x14ac:dyDescent="0.3">
      <c r="A21" s="235" t="str">
        <f>CONCATENATE("1.Подготовительные работы")</f>
        <v>1.Подготовительные работы</v>
      </c>
      <c r="B21" s="250"/>
      <c r="C21" s="189">
        <f>0.962/1000</f>
        <v>9.6199999999999996E-4</v>
      </c>
      <c r="D21" s="140" t="s">
        <v>79</v>
      </c>
      <c r="E21" s="47" t="s">
        <v>4</v>
      </c>
      <c r="F21" s="176"/>
      <c r="H21" s="9"/>
      <c r="I21" s="10"/>
      <c r="J21" s="10"/>
      <c r="K21" s="10"/>
      <c r="L21" s="11"/>
      <c r="N21" s="11"/>
    </row>
    <row r="22" spans="1:256" s="8" customFormat="1" ht="17.25" customHeight="1" x14ac:dyDescent="0.3">
      <c r="A22" s="43" t="s">
        <v>5</v>
      </c>
      <c r="B22" s="44" t="s">
        <v>6</v>
      </c>
      <c r="C22" s="45">
        <f>668</f>
        <v>668</v>
      </c>
      <c r="D22" s="42" t="s">
        <v>58</v>
      </c>
      <c r="E22" s="46"/>
      <c r="F22" s="175"/>
      <c r="H22" s="9"/>
      <c r="I22" s="10"/>
      <c r="J22" s="10"/>
      <c r="K22" s="10"/>
      <c r="L22" s="11"/>
      <c r="N22" s="11"/>
    </row>
    <row r="23" spans="1:256" s="8" customFormat="1" ht="16.5" customHeight="1" x14ac:dyDescent="0.25">
      <c r="A23" s="16">
        <v>2</v>
      </c>
      <c r="B23" s="12" t="s">
        <v>8</v>
      </c>
      <c r="C23" s="13">
        <f>49</f>
        <v>49</v>
      </c>
      <c r="D23" s="251" t="s">
        <v>78</v>
      </c>
      <c r="E23" s="252"/>
      <c r="F23" s="15"/>
      <c r="H23" s="9"/>
      <c r="I23" s="10"/>
      <c r="J23" s="10"/>
      <c r="K23" s="10"/>
      <c r="L23" s="11"/>
      <c r="N23" s="11"/>
    </row>
    <row r="24" spans="1:256" s="8" customFormat="1" ht="14.25" customHeight="1" x14ac:dyDescent="0.25">
      <c r="A24" s="179" t="s">
        <v>77</v>
      </c>
      <c r="B24" s="12" t="s">
        <v>11</v>
      </c>
      <c r="C24" s="173">
        <f>SUM(1,-0.4*(2-E24))</f>
        <v>0.20038479999999992</v>
      </c>
      <c r="D24" s="14" t="s">
        <v>12</v>
      </c>
      <c r="E24" s="191">
        <f>C21</f>
        <v>9.6199999999999996E-4</v>
      </c>
      <c r="F24" s="15"/>
      <c r="H24" s="9"/>
      <c r="I24" s="10"/>
      <c r="J24" s="10"/>
      <c r="K24" s="10"/>
      <c r="L24" s="11"/>
      <c r="N24" s="11"/>
    </row>
    <row r="25" spans="1:256" s="8" customFormat="1" ht="15" customHeight="1" x14ac:dyDescent="0.25">
      <c r="A25" s="179" t="s">
        <v>59</v>
      </c>
      <c r="B25" s="12" t="s">
        <v>14</v>
      </c>
      <c r="C25" s="12">
        <v>2.2200000000000002</v>
      </c>
      <c r="D25" s="14" t="s">
        <v>15</v>
      </c>
      <c r="E25" s="12"/>
      <c r="F25" s="15"/>
      <c r="H25" s="9"/>
      <c r="I25" s="10"/>
      <c r="J25" s="10"/>
      <c r="K25" s="10"/>
      <c r="L25" s="11"/>
      <c r="N25" s="11"/>
    </row>
    <row r="26" spans="1:256" s="8" customFormat="1" ht="15" customHeight="1" x14ac:dyDescent="0.25">
      <c r="A26" s="178" t="s">
        <v>60</v>
      </c>
      <c r="B26" s="22"/>
      <c r="C26" s="23"/>
      <c r="D26" s="24"/>
      <c r="E26" s="20"/>
      <c r="F26" s="25">
        <f>ROUND((C22*C24)+(C23*C21),2)</f>
        <v>133.9</v>
      </c>
      <c r="H26" s="9"/>
      <c r="I26" s="10"/>
      <c r="J26" s="10"/>
      <c r="K26" s="10"/>
      <c r="L26" s="11"/>
      <c r="N26" s="11"/>
    </row>
    <row r="27" spans="1:256" ht="18.75" customHeight="1" thickBot="1" x14ac:dyDescent="0.35">
      <c r="A27" s="177" t="str">
        <f>CONCATENATE("C=","(",C22,"*",C24,"+",C23,"*",C21,")","*",C25,)</f>
        <v>C=(668*0,2003848+49*0,000962)*2,22</v>
      </c>
      <c r="B27" s="41"/>
      <c r="C27" s="41"/>
      <c r="D27" s="41"/>
      <c r="E27" s="41"/>
      <c r="F27" s="171">
        <f>ROUND(PRODUCT(F26,C25,),2)</f>
        <v>297.26</v>
      </c>
      <c r="G27" s="7"/>
      <c r="H27" s="7"/>
      <c r="I27" s="10"/>
      <c r="J27" s="10"/>
      <c r="K27" s="10"/>
      <c r="L27" s="11"/>
      <c r="N27" s="11"/>
    </row>
    <row r="28" spans="1:256" s="8" customFormat="1" ht="35.25" customHeight="1" thickBot="1" x14ac:dyDescent="0.3">
      <c r="A28" s="235" t="str">
        <f>CONCATENATE("2.Нанесение на плановую основу границ землепользования ",C28," км")</f>
        <v>2.Нанесение на плановую основу границ землепользования 0,0481 км</v>
      </c>
      <c r="B28" s="250"/>
      <c r="C28" s="184">
        <f>0.481/10</f>
        <v>4.8099999999999997E-2</v>
      </c>
      <c r="D28" s="140" t="s">
        <v>76</v>
      </c>
      <c r="E28" s="47" t="s">
        <v>4</v>
      </c>
      <c r="F28" s="176"/>
      <c r="H28" s="9"/>
      <c r="I28" s="10"/>
      <c r="J28" s="10"/>
      <c r="K28" s="10"/>
      <c r="L28" s="11"/>
      <c r="N28" s="11"/>
    </row>
    <row r="29" spans="1:256" s="8" customFormat="1" ht="15" customHeight="1" x14ac:dyDescent="0.3">
      <c r="A29" s="43" t="s">
        <v>5</v>
      </c>
      <c r="B29" s="44" t="s">
        <v>6</v>
      </c>
      <c r="C29" s="45">
        <v>137</v>
      </c>
      <c r="D29" s="42" t="s">
        <v>7</v>
      </c>
      <c r="E29" s="46"/>
      <c r="F29" s="175"/>
      <c r="H29" s="9"/>
      <c r="I29" s="10"/>
      <c r="J29" s="10"/>
      <c r="K29" s="10"/>
      <c r="L29" s="11"/>
      <c r="N29" s="11"/>
    </row>
    <row r="30" spans="1:256" s="8" customFormat="1" ht="14.25" customHeight="1" x14ac:dyDescent="0.25">
      <c r="A30" s="16">
        <v>2</v>
      </c>
      <c r="B30" s="12" t="s">
        <v>8</v>
      </c>
      <c r="C30" s="13">
        <v>50</v>
      </c>
      <c r="D30" s="14" t="s">
        <v>75</v>
      </c>
      <c r="E30" s="174"/>
      <c r="F30" s="15"/>
      <c r="H30" s="9"/>
      <c r="I30" s="10"/>
      <c r="J30" s="10"/>
      <c r="K30" s="10"/>
      <c r="L30" s="11"/>
      <c r="N30" s="11"/>
    </row>
    <row r="31" spans="1:256" s="8" customFormat="1" ht="15" customHeight="1" x14ac:dyDescent="0.25">
      <c r="A31" s="17" t="s">
        <v>74</v>
      </c>
      <c r="B31" s="12" t="s">
        <v>9</v>
      </c>
      <c r="C31" s="18">
        <f>SUM(1,0.07*(E31-5))</f>
        <v>4.1500000000000004</v>
      </c>
      <c r="D31" s="14" t="s">
        <v>10</v>
      </c>
      <c r="E31" s="146">
        <v>50</v>
      </c>
      <c r="F31" s="15"/>
      <c r="H31" s="9"/>
      <c r="I31" s="10"/>
      <c r="J31" s="10"/>
      <c r="K31" s="10"/>
      <c r="L31" s="11"/>
      <c r="N31" s="11"/>
    </row>
    <row r="32" spans="1:256" s="8" customFormat="1" ht="13.5" customHeight="1" x14ac:dyDescent="0.25">
      <c r="A32" s="17" t="s">
        <v>73</v>
      </c>
      <c r="B32" s="12" t="s">
        <v>11</v>
      </c>
      <c r="C32" s="173">
        <f>SUM(1,-0.04*(20-E32))</f>
        <v>0.20192399999999999</v>
      </c>
      <c r="D32" s="14" t="s">
        <v>12</v>
      </c>
      <c r="E32" s="172">
        <f>C28</f>
        <v>4.8099999999999997E-2</v>
      </c>
      <c r="F32" s="15"/>
      <c r="H32" s="9"/>
      <c r="I32" s="10"/>
      <c r="J32" s="10"/>
      <c r="K32" s="10"/>
      <c r="L32" s="11"/>
      <c r="N32" s="11"/>
    </row>
    <row r="33" spans="1:14" ht="15" customHeight="1" x14ac:dyDescent="0.25">
      <c r="A33" s="26" t="s">
        <v>72</v>
      </c>
      <c r="B33" s="19" t="s">
        <v>9</v>
      </c>
      <c r="C33" s="145">
        <v>1.35</v>
      </c>
      <c r="D33" s="19" t="s">
        <v>13</v>
      </c>
      <c r="E33" s="165" t="s">
        <v>71</v>
      </c>
      <c r="F33" s="30"/>
      <c r="G33" s="7"/>
      <c r="H33" s="7"/>
      <c r="I33" s="7"/>
      <c r="J33" s="7"/>
      <c r="K33" s="7"/>
    </row>
    <row r="34" spans="1:14" s="8" customFormat="1" ht="15" customHeight="1" x14ac:dyDescent="0.25">
      <c r="A34" s="17" t="s">
        <v>59</v>
      </c>
      <c r="B34" s="12" t="s">
        <v>14</v>
      </c>
      <c r="C34" s="12">
        <v>2.2200000000000002</v>
      </c>
      <c r="D34" s="14" t="s">
        <v>15</v>
      </c>
      <c r="E34" s="12"/>
      <c r="F34" s="15"/>
      <c r="H34" s="9"/>
      <c r="I34" s="10"/>
      <c r="J34" s="10"/>
      <c r="K34" s="10"/>
      <c r="L34" s="11"/>
      <c r="N34" s="11"/>
    </row>
    <row r="35" spans="1:14" s="8" customFormat="1" ht="15" customHeight="1" x14ac:dyDescent="0.25">
      <c r="A35" s="21" t="s">
        <v>60</v>
      </c>
      <c r="B35" s="22"/>
      <c r="C35" s="23"/>
      <c r="D35" s="24"/>
      <c r="E35" s="20"/>
      <c r="F35" s="25">
        <f>ROUND((C29*C32)+(C30*C28*C31*C33),2)</f>
        <v>41.14</v>
      </c>
      <c r="H35" s="9"/>
      <c r="I35" s="10"/>
      <c r="J35" s="10"/>
      <c r="K35" s="10"/>
      <c r="L35" s="11"/>
      <c r="N35" s="11"/>
    </row>
    <row r="36" spans="1:14" s="8" customFormat="1" ht="15" customHeight="1" thickBot="1" x14ac:dyDescent="0.35">
      <c r="A36" s="40" t="str">
        <f>CONCATENATE("C=","(",C29,"*",C32,"+",C30,"*",C28,"*",C31,"*",C33,")","*",C34,)</f>
        <v>C=(137*0,201924+50*0,0481*4,15*1,35)*2,22</v>
      </c>
      <c r="B36" s="41"/>
      <c r="C36" s="41"/>
      <c r="D36" s="41"/>
      <c r="E36" s="41"/>
      <c r="F36" s="171">
        <f>ROUND(PRODUCT(F35,C34,),2)</f>
        <v>91.33</v>
      </c>
      <c r="H36" s="9"/>
      <c r="I36" s="10"/>
      <c r="J36" s="10"/>
      <c r="K36" s="10"/>
      <c r="L36" s="11"/>
      <c r="N36" s="11"/>
    </row>
    <row r="37" spans="1:14" ht="34.5" customHeight="1" thickBot="1" x14ac:dyDescent="0.3">
      <c r="A37" s="235" t="str">
        <f>CONCATENATE("3.Составление схемы расположения земельного участка на кадастровом плане территории")</f>
        <v>3.Составление схемы расположения земельного участка на кадастровом плане территории</v>
      </c>
      <c r="B37" s="236"/>
      <c r="C37" s="189">
        <f>C21</f>
        <v>9.6199999999999996E-4</v>
      </c>
      <c r="D37" s="170" t="s">
        <v>70</v>
      </c>
      <c r="E37" s="49"/>
      <c r="F37" s="50"/>
      <c r="G37" s="7"/>
      <c r="H37" s="7"/>
      <c r="I37" s="7"/>
      <c r="J37" s="7"/>
      <c r="K37" s="7"/>
    </row>
    <row r="38" spans="1:14" ht="16.5" x14ac:dyDescent="0.25">
      <c r="A38" s="169">
        <f>1</f>
        <v>1</v>
      </c>
      <c r="B38" s="27" t="s">
        <v>6</v>
      </c>
      <c r="C38" s="27">
        <v>355</v>
      </c>
      <c r="D38" s="237" t="s">
        <v>7</v>
      </c>
      <c r="E38" s="238"/>
      <c r="F38" s="48"/>
      <c r="G38" s="7"/>
      <c r="H38" s="7"/>
      <c r="I38" s="7"/>
      <c r="J38" s="7"/>
      <c r="K38" s="7"/>
    </row>
    <row r="39" spans="1:14" ht="15.75" x14ac:dyDescent="0.25">
      <c r="A39" s="34"/>
      <c r="B39" s="22" t="s">
        <v>8</v>
      </c>
      <c r="C39" s="22">
        <v>22</v>
      </c>
      <c r="D39" s="239" t="s">
        <v>69</v>
      </c>
      <c r="E39" s="240"/>
      <c r="F39" s="29"/>
      <c r="G39" s="7"/>
      <c r="H39" s="7"/>
      <c r="I39" s="7"/>
      <c r="J39" s="7"/>
      <c r="K39" s="7"/>
    </row>
    <row r="40" spans="1:14" ht="15" customHeight="1" x14ac:dyDescent="0.25">
      <c r="A40" s="168" t="s">
        <v>68</v>
      </c>
      <c r="B40" s="22" t="s">
        <v>11</v>
      </c>
      <c r="C40" s="35">
        <f>ROUND(SUM(1,-0.45*(2-E40)),2)</f>
        <v>0.1</v>
      </c>
      <c r="D40" s="22" t="s">
        <v>12</v>
      </c>
      <c r="E40" s="190">
        <f>C37</f>
        <v>9.6199999999999996E-4</v>
      </c>
      <c r="F40" s="29"/>
      <c r="G40" s="7"/>
      <c r="H40" s="7"/>
      <c r="I40" s="7"/>
      <c r="J40" s="7"/>
      <c r="K40" s="7"/>
    </row>
    <row r="41" spans="1:14" ht="14.25" customHeight="1" x14ac:dyDescent="0.25">
      <c r="A41" s="17" t="s">
        <v>67</v>
      </c>
      <c r="B41" s="22" t="s">
        <v>9</v>
      </c>
      <c r="C41" s="167">
        <f>ROUND(SUM(1,0.1*(E41-5)),2)</f>
        <v>5.5</v>
      </c>
      <c r="D41" s="22" t="s">
        <v>16</v>
      </c>
      <c r="E41" s="166">
        <v>50</v>
      </c>
      <c r="F41" s="30"/>
      <c r="G41" s="7"/>
      <c r="H41" s="7"/>
      <c r="I41" s="7"/>
      <c r="J41" s="7"/>
      <c r="K41" s="7"/>
    </row>
    <row r="42" spans="1:14" ht="15.75" x14ac:dyDescent="0.25">
      <c r="A42" s="26" t="s">
        <v>66</v>
      </c>
      <c r="B42" s="19" t="s">
        <v>9</v>
      </c>
      <c r="C42" s="67">
        <v>1.5</v>
      </c>
      <c r="D42" s="19" t="s">
        <v>13</v>
      </c>
      <c r="E42" s="165"/>
      <c r="F42" s="30"/>
      <c r="G42" s="7"/>
      <c r="H42" s="7"/>
      <c r="I42" s="7"/>
      <c r="J42" s="7"/>
      <c r="K42" s="7"/>
    </row>
    <row r="43" spans="1:14" ht="15.75" x14ac:dyDescent="0.25">
      <c r="A43" s="17" t="s">
        <v>56</v>
      </c>
      <c r="B43" s="12" t="s">
        <v>14</v>
      </c>
      <c r="C43" s="12">
        <v>2.2200000000000002</v>
      </c>
      <c r="D43" s="14" t="s">
        <v>15</v>
      </c>
      <c r="E43" s="12"/>
      <c r="F43" s="15"/>
      <c r="G43" s="7"/>
      <c r="H43" s="7"/>
      <c r="I43" s="7"/>
      <c r="J43" s="7"/>
      <c r="K43" s="7"/>
    </row>
    <row r="44" spans="1:14" ht="15.75" x14ac:dyDescent="0.25">
      <c r="A44" s="31" t="s">
        <v>57</v>
      </c>
      <c r="B44" s="32"/>
      <c r="C44" s="28"/>
      <c r="D44" s="28"/>
      <c r="E44" s="28"/>
      <c r="F44" s="164">
        <f>(C38*C40)+(C39*C41*C42)</f>
        <v>217</v>
      </c>
      <c r="G44" s="7"/>
      <c r="H44" s="7"/>
      <c r="I44" s="7"/>
      <c r="J44" s="7"/>
      <c r="K44" s="7"/>
    </row>
    <row r="45" spans="1:14" ht="15.75" customHeight="1" thickBot="1" x14ac:dyDescent="0.35">
      <c r="A45" s="17" t="str">
        <f>CONCATENATE("C=","(",C38,"*",C40,"+",C39,"*",C41,"*",C42,,")*",C43,)</f>
        <v>C=(355*0,1+22*5,5*1,5)*2,22</v>
      </c>
      <c r="B45" s="36"/>
      <c r="C45" s="36"/>
      <c r="D45" s="36"/>
      <c r="E45" s="37"/>
      <c r="F45" s="33">
        <f>ROUND(PRODUCT(F44,C43,A38),2)</f>
        <v>481.74</v>
      </c>
      <c r="G45" s="7"/>
      <c r="H45" s="7"/>
      <c r="I45" s="7"/>
      <c r="J45" s="7"/>
      <c r="K45" s="7"/>
    </row>
    <row r="46" spans="1:14" ht="16.5" x14ac:dyDescent="0.2">
      <c r="A46" s="241" t="str">
        <f>CONCATENATE("С=",F27,"+",F36,"+",F45,)</f>
        <v>С=297,26+91,33+481,74</v>
      </c>
      <c r="B46" s="242"/>
      <c r="C46" s="242"/>
      <c r="D46" s="242"/>
      <c r="E46" s="243"/>
      <c r="F46" s="159">
        <f>F27+F36+F45</f>
        <v>870.32999999999993</v>
      </c>
    </row>
    <row r="47" spans="1:14" ht="50.25" customHeight="1" x14ac:dyDescent="0.2">
      <c r="A47" s="244" t="s">
        <v>97</v>
      </c>
      <c r="B47" s="245"/>
      <c r="C47" s="246"/>
      <c r="D47" s="247">
        <v>13.905041000000001</v>
      </c>
      <c r="E47" s="248"/>
      <c r="F47" s="159">
        <f>F46*D47</f>
        <v>12101.974333529999</v>
      </c>
    </row>
    <row r="48" spans="1:14" ht="16.5" x14ac:dyDescent="0.2">
      <c r="A48" s="230" t="s">
        <v>110</v>
      </c>
      <c r="B48" s="231"/>
      <c r="C48" s="231"/>
      <c r="D48" s="231"/>
      <c r="E48" s="163">
        <v>2500</v>
      </c>
      <c r="F48" s="162">
        <f>E48*3</f>
        <v>7500</v>
      </c>
      <c r="G48" s="199" t="s">
        <v>98</v>
      </c>
    </row>
    <row r="49" spans="1:7" ht="16.5" x14ac:dyDescent="0.2">
      <c r="A49" s="161" t="s">
        <v>17</v>
      </c>
      <c r="B49" s="160"/>
      <c r="C49" s="160"/>
      <c r="D49" s="160"/>
      <c r="E49" s="160"/>
      <c r="F49" s="159">
        <f>F47+F48</f>
        <v>19601.974333530001</v>
      </c>
    </row>
    <row r="50" spans="1:7" ht="18" customHeight="1" x14ac:dyDescent="0.2">
      <c r="A50" s="232" t="s">
        <v>108</v>
      </c>
      <c r="B50" s="233"/>
      <c r="C50" s="233"/>
      <c r="D50" s="233"/>
      <c r="E50" s="234"/>
      <c r="F50" s="198">
        <f>F49*1.046*1.044</f>
        <v>21405.826419598769</v>
      </c>
    </row>
    <row r="51" spans="1:7" ht="18" customHeight="1" thickBot="1" x14ac:dyDescent="0.35">
      <c r="A51" s="51" t="s">
        <v>18</v>
      </c>
      <c r="B51" s="158"/>
      <c r="C51" s="158"/>
      <c r="D51" s="158"/>
      <c r="E51" s="157">
        <v>0.2</v>
      </c>
      <c r="F51" s="156">
        <f>F50*E51</f>
        <v>4281.1652839197541</v>
      </c>
    </row>
    <row r="52" spans="1:7" ht="17.25" thickBot="1" x14ac:dyDescent="0.35">
      <c r="A52" s="155" t="s">
        <v>19</v>
      </c>
      <c r="B52" s="154"/>
      <c r="C52" s="154"/>
      <c r="D52" s="154"/>
      <c r="E52" s="153"/>
      <c r="F52" s="152">
        <f>F50+F51</f>
        <v>25686.991703518521</v>
      </c>
    </row>
    <row r="53" spans="1:7" ht="16.5" x14ac:dyDescent="0.3">
      <c r="A53" s="151"/>
      <c r="B53" s="7"/>
      <c r="C53" s="7"/>
      <c r="D53" s="7"/>
      <c r="E53" s="7"/>
      <c r="F53" s="7"/>
    </row>
    <row r="54" spans="1:7" ht="15.75" x14ac:dyDescent="0.25">
      <c r="A54" s="38"/>
      <c r="B54" s="7"/>
      <c r="C54" s="7"/>
      <c r="D54" s="7"/>
      <c r="E54" s="7"/>
      <c r="F54" s="7"/>
    </row>
    <row r="55" spans="1:7" ht="13.5" customHeight="1" x14ac:dyDescent="0.2">
      <c r="A55" s="228" t="s">
        <v>95</v>
      </c>
      <c r="B55" s="228"/>
      <c r="C55" s="228"/>
      <c r="D55" s="228"/>
      <c r="E55" s="228"/>
      <c r="F55" s="228"/>
      <c r="G55" s="196"/>
    </row>
    <row r="56" spans="1:7" ht="20.25" customHeight="1" x14ac:dyDescent="0.2">
      <c r="A56" s="229" t="s">
        <v>96</v>
      </c>
      <c r="B56" s="229"/>
      <c r="C56" s="229"/>
      <c r="D56" s="229"/>
      <c r="E56" s="229"/>
      <c r="F56" s="229"/>
      <c r="G56" s="197"/>
    </row>
    <row r="57" spans="1:7" x14ac:dyDescent="0.2">
      <c r="A57" s="228" t="s">
        <v>109</v>
      </c>
      <c r="B57" s="228"/>
      <c r="C57" s="228"/>
      <c r="D57" s="228"/>
      <c r="E57" s="228"/>
      <c r="F57" s="228"/>
      <c r="G57" s="196"/>
    </row>
    <row r="58" spans="1:7" x14ac:dyDescent="0.2">
      <c r="A58" s="229" t="s">
        <v>96</v>
      </c>
      <c r="B58" s="229"/>
      <c r="C58" s="229"/>
      <c r="D58" s="229"/>
      <c r="E58" s="229"/>
      <c r="F58" s="229"/>
      <c r="G58" s="197"/>
    </row>
    <row r="59" spans="1:7" ht="15.75" x14ac:dyDescent="0.25">
      <c r="A59" s="38"/>
      <c r="B59" s="7"/>
      <c r="C59" s="7"/>
      <c r="D59" s="7"/>
      <c r="E59" s="7"/>
      <c r="F59" s="7"/>
    </row>
    <row r="60" spans="1:7" ht="15.75" x14ac:dyDescent="0.25">
      <c r="A60" s="7"/>
      <c r="B60" s="7"/>
      <c r="C60" s="7"/>
      <c r="D60" s="7"/>
      <c r="E60" s="7"/>
      <c r="F60" s="7"/>
    </row>
    <row r="61" spans="1:7" ht="15.75" x14ac:dyDescent="0.25">
      <c r="A61" s="7"/>
      <c r="B61" s="7"/>
      <c r="C61" s="7"/>
      <c r="D61" s="7"/>
      <c r="E61" s="7"/>
      <c r="F61" s="7"/>
    </row>
    <row r="62" spans="1:7" ht="15.75" x14ac:dyDescent="0.25">
      <c r="A62" s="7"/>
      <c r="B62" s="7"/>
      <c r="C62" s="7"/>
      <c r="D62" s="7"/>
      <c r="E62" s="7"/>
      <c r="F62" s="7"/>
    </row>
    <row r="63" spans="1:7" ht="15.75" x14ac:dyDescent="0.25">
      <c r="A63" s="7"/>
      <c r="B63" s="7"/>
      <c r="C63" s="7"/>
      <c r="D63" s="7"/>
      <c r="E63" s="7"/>
      <c r="F63" s="7"/>
    </row>
    <row r="64" spans="1:7" ht="15.75" x14ac:dyDescent="0.25">
      <c r="A64" s="7"/>
      <c r="B64" s="7"/>
      <c r="C64" s="7"/>
      <c r="D64" s="7"/>
      <c r="E64" s="7"/>
      <c r="F64" s="7"/>
    </row>
    <row r="65" spans="1:6" ht="15.75" x14ac:dyDescent="0.25">
      <c r="A65" s="7"/>
      <c r="B65" s="7"/>
      <c r="C65" s="7"/>
      <c r="D65" s="7"/>
      <c r="E65" s="7"/>
      <c r="F65" s="7"/>
    </row>
    <row r="66" spans="1:6" ht="15.75" x14ac:dyDescent="0.25">
      <c r="A66" s="7"/>
      <c r="B66" s="7"/>
      <c r="C66" s="7"/>
      <c r="D66" s="7"/>
      <c r="E66" s="7"/>
      <c r="F66" s="7"/>
    </row>
    <row r="67" spans="1:6" ht="15.75" x14ac:dyDescent="0.25">
      <c r="A67" s="7"/>
      <c r="B67" s="7"/>
      <c r="C67" s="7"/>
      <c r="D67" s="7"/>
      <c r="E67" s="7"/>
      <c r="F67" s="7"/>
    </row>
    <row r="68" spans="1:6" ht="15.75" x14ac:dyDescent="0.25">
      <c r="A68" s="7"/>
      <c r="B68" s="7"/>
      <c r="C68" s="7"/>
      <c r="D68" s="7"/>
      <c r="E68" s="7"/>
      <c r="F68" s="7"/>
    </row>
    <row r="69" spans="1:6" ht="15.75" x14ac:dyDescent="0.25">
      <c r="A69" s="7"/>
      <c r="B69" s="7"/>
      <c r="C69" s="7"/>
      <c r="D69" s="7"/>
      <c r="E69" s="7"/>
    </row>
    <row r="70" spans="1:6" ht="15.75" x14ac:dyDescent="0.25">
      <c r="A70" s="7"/>
    </row>
  </sheetData>
  <mergeCells count="81">
    <mergeCell ref="AW12:BB12"/>
    <mergeCell ref="C1:F1"/>
    <mergeCell ref="C2:F2"/>
    <mergeCell ref="A12:F12"/>
    <mergeCell ref="Q12:V12"/>
    <mergeCell ref="AG12:AL12"/>
    <mergeCell ref="HQ12:HV12"/>
    <mergeCell ref="IG12:IL12"/>
    <mergeCell ref="BM12:BR12"/>
    <mergeCell ref="CC12:CH12"/>
    <mergeCell ref="CS12:CX12"/>
    <mergeCell ref="DI12:DN12"/>
    <mergeCell ref="DY12:ED12"/>
    <mergeCell ref="EO12:ET12"/>
    <mergeCell ref="CC13:CH13"/>
    <mergeCell ref="FE12:FJ12"/>
    <mergeCell ref="FU12:FZ12"/>
    <mergeCell ref="GK12:GP12"/>
    <mergeCell ref="HA12:HF12"/>
    <mergeCell ref="GK13:GP13"/>
    <mergeCell ref="HA13:HF13"/>
    <mergeCell ref="A13:F13"/>
    <mergeCell ref="Q13:V13"/>
    <mergeCell ref="AG13:AL13"/>
    <mergeCell ref="AW13:BB13"/>
    <mergeCell ref="BM13:BR13"/>
    <mergeCell ref="HQ13:HV13"/>
    <mergeCell ref="IG13:IL13"/>
    <mergeCell ref="Q14:AF14"/>
    <mergeCell ref="AG14:AV14"/>
    <mergeCell ref="AW14:BL14"/>
    <mergeCell ref="BM14:CB14"/>
    <mergeCell ref="CC14:CR14"/>
    <mergeCell ref="CS14:DH14"/>
    <mergeCell ref="CS13:CX13"/>
    <mergeCell ref="DI13:DN13"/>
    <mergeCell ref="DY13:ED13"/>
    <mergeCell ref="EO13:ET13"/>
    <mergeCell ref="FE13:FJ13"/>
    <mergeCell ref="FU13:FZ13"/>
    <mergeCell ref="HA14:HP14"/>
    <mergeCell ref="HQ14:IF14"/>
    <mergeCell ref="IG14:IV14"/>
    <mergeCell ref="A15:F15"/>
    <mergeCell ref="Q15:V15"/>
    <mergeCell ref="AG15:AL15"/>
    <mergeCell ref="AW15:BB15"/>
    <mergeCell ref="BM15:BR15"/>
    <mergeCell ref="CC15:CH15"/>
    <mergeCell ref="CS15:CX15"/>
    <mergeCell ref="DI14:DX14"/>
    <mergeCell ref="DY14:EN14"/>
    <mergeCell ref="EO14:FD14"/>
    <mergeCell ref="FE14:FT14"/>
    <mergeCell ref="FU14:GJ14"/>
    <mergeCell ref="GK14:GZ14"/>
    <mergeCell ref="HA15:HF15"/>
    <mergeCell ref="HQ15:HV15"/>
    <mergeCell ref="A28:B28"/>
    <mergeCell ref="DI15:DN15"/>
    <mergeCell ref="DY15:ED15"/>
    <mergeCell ref="EO15:ET15"/>
    <mergeCell ref="FE15:FJ15"/>
    <mergeCell ref="IG15:IL15"/>
    <mergeCell ref="A21:B21"/>
    <mergeCell ref="D23:E23"/>
    <mergeCell ref="FU15:FZ15"/>
    <mergeCell ref="GK15:GP15"/>
    <mergeCell ref="B19:F19"/>
    <mergeCell ref="A37:B37"/>
    <mergeCell ref="D38:E38"/>
    <mergeCell ref="D39:E39"/>
    <mergeCell ref="A46:E46"/>
    <mergeCell ref="A47:C47"/>
    <mergeCell ref="D47:E47"/>
    <mergeCell ref="A57:F57"/>
    <mergeCell ref="A58:F58"/>
    <mergeCell ref="A55:F55"/>
    <mergeCell ref="A56:F56"/>
    <mergeCell ref="A48:D48"/>
    <mergeCell ref="A50:E50"/>
  </mergeCells>
  <pageMargins left="0.78740157480314965" right="0.78740157480314965" top="0.31" bottom="0.46" header="0.51181102362204722" footer="0.51181102362204722"/>
  <pageSetup paperSize="9" scale="94" fitToHeight="0" orientation="landscape" r:id="rId1"/>
  <headerFooter alignWithMargins="0"/>
  <rowBreaks count="1" manualBreakCount="1">
    <brk id="36" max="5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Топосъемка </vt:lpstr>
      <vt:lpstr>Схема расположения (3)</vt:lpstr>
      <vt:lpstr>'Схема расположения (3)'!Область_печати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</dc:creator>
  <cp:lastModifiedBy>Власов Михаил Владимирович</cp:lastModifiedBy>
  <cp:lastPrinted>2018-12-20T05:31:08Z</cp:lastPrinted>
  <dcterms:created xsi:type="dcterms:W3CDTF">2011-10-12T06:33:52Z</dcterms:created>
  <dcterms:modified xsi:type="dcterms:W3CDTF">2018-12-20T05:32:07Z</dcterms:modified>
</cp:coreProperties>
</file>