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213 ЗП ЭФ Конс + (ПЭС)\"/>
    </mc:Choice>
  </mc:AlternateContent>
  <bookViews>
    <workbookView xWindow="0" yWindow="0" windowWidth="36015" windowHeight="12105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1" l="1"/>
  <c r="P37" i="1"/>
  <c r="P28" i="1"/>
  <c r="P19" i="1"/>
  <c r="J37" i="1" l="1"/>
  <c r="E18" i="1" l="1"/>
  <c r="G17" i="1"/>
  <c r="E16" i="1"/>
  <c r="G16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M23" i="1"/>
  <c r="M25" i="1"/>
  <c r="M26" i="1"/>
  <c r="M27" i="1"/>
  <c r="M31" i="1"/>
  <c r="M34" i="1"/>
  <c r="M35" i="1"/>
  <c r="L21" i="1"/>
  <c r="L22" i="1"/>
  <c r="L23" i="1"/>
  <c r="L24" i="1"/>
  <c r="L25" i="1"/>
  <c r="L26" i="1"/>
  <c r="L27" i="1"/>
  <c r="L30" i="1"/>
  <c r="L31" i="1"/>
  <c r="L32" i="1"/>
  <c r="L33" i="1"/>
  <c r="L34" i="1"/>
  <c r="L35" i="1"/>
  <c r="L36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I21" i="1"/>
  <c r="I22" i="1"/>
  <c r="I23" i="1"/>
  <c r="I24" i="1"/>
  <c r="I25" i="1"/>
  <c r="I26" i="1"/>
  <c r="I30" i="1"/>
  <c r="I31" i="1"/>
  <c r="I32" i="1"/>
  <c r="I33" i="1"/>
  <c r="I34" i="1"/>
  <c r="I35" i="1"/>
  <c r="I36" i="1"/>
  <c r="G36" i="1"/>
  <c r="G35" i="1"/>
  <c r="G34" i="1"/>
  <c r="G33" i="1"/>
  <c r="G32" i="1"/>
  <c r="G31" i="1"/>
  <c r="G30" i="1"/>
  <c r="G27" i="1"/>
  <c r="G26" i="1"/>
  <c r="G25" i="1"/>
  <c r="G24" i="1"/>
  <c r="G23" i="1"/>
  <c r="G22" i="1"/>
  <c r="G21" i="1"/>
  <c r="O17" i="1"/>
  <c r="P17" i="1" s="1"/>
  <c r="O18" i="1"/>
  <c r="P18" i="1" s="1"/>
  <c r="M18" i="1"/>
  <c r="L17" i="1"/>
  <c r="L18" i="1"/>
  <c r="J17" i="1"/>
  <c r="J18" i="1"/>
  <c r="G18" i="1"/>
  <c r="I18" i="1"/>
  <c r="I17" i="1"/>
  <c r="G15" i="1"/>
  <c r="G37" i="1" l="1"/>
  <c r="G28" i="1"/>
  <c r="M30" i="1"/>
  <c r="M22" i="1"/>
  <c r="M33" i="1"/>
  <c r="M21" i="1"/>
  <c r="M36" i="1"/>
  <c r="M32" i="1"/>
  <c r="M24" i="1"/>
  <c r="M17" i="1"/>
  <c r="O16" i="1" l="1"/>
  <c r="P16" i="1" s="1"/>
  <c r="M16" i="1"/>
  <c r="L16" i="1"/>
  <c r="J16" i="1"/>
  <c r="I16" i="1"/>
  <c r="O15" i="1"/>
  <c r="P15" i="1" s="1"/>
  <c r="M15" i="1"/>
  <c r="L15" i="1"/>
  <c r="J15" i="1"/>
  <c r="I15" i="1"/>
  <c r="O14" i="1"/>
  <c r="P14" i="1" s="1"/>
  <c r="M14" i="1"/>
  <c r="L14" i="1"/>
  <c r="J14" i="1"/>
  <c r="I14" i="1"/>
  <c r="G14" i="1"/>
  <c r="O13" i="1"/>
  <c r="P13" i="1" s="1"/>
  <c r="M13" i="1"/>
  <c r="L13" i="1"/>
  <c r="J13" i="1"/>
  <c r="I13" i="1"/>
  <c r="G13" i="1"/>
  <c r="O12" i="1"/>
  <c r="P12" i="1" s="1"/>
  <c r="M12" i="1"/>
  <c r="L12" i="1"/>
  <c r="J12" i="1"/>
  <c r="I12" i="1"/>
  <c r="G12" i="1"/>
  <c r="O11" i="1"/>
  <c r="P11" i="1" s="1"/>
  <c r="M11" i="1"/>
  <c r="L11" i="1"/>
  <c r="J11" i="1"/>
  <c r="I11" i="1"/>
  <c r="G11" i="1"/>
  <c r="O10" i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J8" i="1"/>
  <c r="G19" i="1" l="1"/>
  <c r="G40" i="1" s="1"/>
  <c r="G41" i="1" l="1"/>
  <c r="G42" i="1" s="1"/>
  <c r="P41" i="1"/>
  <c r="P42" i="1" s="1"/>
</calcChain>
</file>

<file path=xl/sharedStrings.xml><?xml version="1.0" encoding="utf-8"?>
<sst xmlns="http://schemas.openxmlformats.org/spreadsheetml/2006/main" count="79" uniqueCount="35">
  <si>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</si>
  <si>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</si>
  <si>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</si>
  <si>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</si>
  <si>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</si>
  <si>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</si>
  <si>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</si>
  <si>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</si>
  <si>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</si>
  <si>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</si>
  <si>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</si>
  <si>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</si>
  <si>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</si>
  <si>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</si>
  <si>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</si>
  <si>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</si>
  <si>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</si>
  <si>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</si>
  <si>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СПС Консультант Юрист: Версия Проф</t>
  </si>
  <si>
    <t>СС КонсультантБухгалтер: Версия Проф</t>
  </si>
  <si>
    <t>СС КонсультантСудебная Практика: Суды общей юрисдикции</t>
  </si>
  <si>
    <t>СС КонсультантАрбитраж: Арбитражные суды всех округов</t>
  </si>
  <si>
    <t xml:space="preserve">СПС КонсультантПлюс: Приморский выпуск </t>
  </si>
  <si>
    <t>СС КонсультантПлюс: Строительство</t>
  </si>
  <si>
    <t>СПС Консультант Премиум смарт-комплект Максимум</t>
  </si>
  <si>
    <t>2019г.</t>
  </si>
  <si>
    <t>2020г.</t>
  </si>
  <si>
    <t>СС КонсультантПлюс: Строительство. Установка системы</t>
  </si>
  <si>
    <t>СПС Консультант Премиум смарт-комплект Максимум. Организация онлайн доступа.</t>
  </si>
  <si>
    <t>СПС Консультант Премиум смарт-комплект Максимум. Замена комплекта.</t>
  </si>
  <si>
    <t>2021г.</t>
  </si>
  <si>
    <t>ИТОГО за 2019г. без НДС, руб.</t>
  </si>
  <si>
    <t>ИТОГО за 2020г. без НДС, руб.</t>
  </si>
  <si>
    <t>ИТОГО за 2021г. без НДС, руб.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</si>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</sst>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sz val="10"/>
      <color theme="4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6" xfId="0" applyNumberFormat="1" applyFont="1" applyFill="1" applyBorder="1" applyAlignment="1" applyProtection="1">
      <alignment horizontal="left" vertical="top" wrapText="1"/>
      <protection locked="0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3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9" fontId="7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left" vertical="top" wrapText="1"/>
    </xf>
    <xf numFmtId="49" fontId="2" fillId="5" borderId="16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" fontId="10" fillId="4" borderId="3" xfId="0" applyNumberFormat="1" applyFont="1" applyFill="1" applyBorder="1" applyAlignment="1">
      <alignment horizontal="center" vertical="center" wrapText="1"/>
    </xf>
    <xf numFmtId="49" fontId="11" fillId="2" borderId="15" xfId="0" applyNumberFormat="1" applyFont="1" applyFill="1" applyBorder="1" applyAlignment="1" applyProtection="1">
      <alignment horizontal="left" vertical="top" wrapText="1"/>
      <protection locked="0"/>
    </xf>
    <xf numFmtId="49" fontId="12" fillId="2" borderId="15" xfId="0" applyNumberFormat="1" applyFont="1" applyFill="1" applyBorder="1" applyAlignment="1" applyProtection="1">
      <alignment horizontal="left" vertical="top" wrapText="1"/>
      <protection locked="0"/>
    </xf>
    <xf numFmtId="0" fontId="4" fillId="0" borderId="28" xfId="0" applyFont="1" applyBorder="1" applyAlignment="1">
      <alignment horizontal="center"/>
    </xf>
    <xf numFmtId="49" fontId="7" fillId="2" borderId="29" xfId="0" applyNumberFormat="1" applyFont="1" applyFill="1" applyBorder="1" applyAlignment="1" applyProtection="1">
      <alignment horizontal="left" vertical="top" wrapText="1"/>
      <protection locked="0"/>
    </xf>
    <xf numFmtId="4" fontId="7" fillId="2" borderId="30" xfId="0" applyNumberFormat="1" applyFont="1" applyFill="1" applyBorder="1" applyAlignment="1" applyProtection="1">
      <alignment horizontal="center" vertical="top" wrapText="1"/>
      <protection locked="0"/>
    </xf>
    <xf numFmtId="3" fontId="7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2" fillId="5" borderId="29" xfId="0" applyNumberFormat="1" applyFont="1" applyFill="1" applyBorder="1" applyAlignment="1">
      <alignment horizontal="left" vertical="top" wrapText="1"/>
    </xf>
    <xf numFmtId="49" fontId="7" fillId="2" borderId="30" xfId="0" applyNumberFormat="1" applyFont="1" applyFill="1" applyBorder="1" applyAlignment="1" applyProtection="1">
      <alignment horizontal="left" vertical="top" wrapText="1"/>
      <protection locked="0"/>
    </xf>
    <xf numFmtId="49" fontId="13" fillId="2" borderId="29" xfId="0" applyNumberFormat="1" applyFont="1" applyFill="1" applyBorder="1" applyAlignment="1" applyProtection="1">
      <alignment horizontal="left" vertical="top" wrapText="1"/>
      <protection locked="0"/>
    </xf>
    <xf numFmtId="49" fontId="3" fillId="5" borderId="15" xfId="0" applyNumberFormat="1" applyFont="1" applyFill="1" applyBorder="1" applyAlignment="1">
      <alignment horizontal="left" vertical="top" wrapText="1"/>
    </xf>
    <xf numFmtId="4" fontId="8" fillId="5" borderId="8" xfId="0" applyNumberFormat="1" applyFont="1" applyFill="1" applyBorder="1" applyAlignment="1" applyProtection="1">
      <alignment horizontal="center" vertical="top" wrapText="1"/>
    </xf>
    <xf numFmtId="49" fontId="14" fillId="5" borderId="15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7" xfId="0" applyNumberFormat="1" applyFont="1" applyFill="1" applyBorder="1" applyAlignment="1" applyProtection="1">
      <alignment horizontal="right" vertical="top" wrapText="1"/>
    </xf>
    <xf numFmtId="0" fontId="5" fillId="3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3" t="s">
        <v>34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4" t="s">
        <v>11</v>
      </c>
      <c r="C3" s="45"/>
      <c r="D3" s="45"/>
      <c r="E3" s="46"/>
      <c r="F3" s="30">
        <v>2706316.55</v>
      </c>
      <c r="G3" s="27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3" t="s">
        <v>12</v>
      </c>
      <c r="C6" s="46"/>
      <c r="D6" s="54"/>
      <c r="E6" s="54"/>
      <c r="F6" s="55"/>
      <c r="G6" s="56"/>
      <c r="H6" s="3"/>
      <c r="I6" s="44" t="s">
        <v>3</v>
      </c>
      <c r="J6" s="45"/>
      <c r="K6" s="45"/>
      <c r="L6" s="45"/>
      <c r="M6" s="45"/>
      <c r="N6" s="45"/>
      <c r="O6" s="45"/>
      <c r="P6" s="60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14</v>
      </c>
      <c r="L7" s="6" t="s">
        <v>8</v>
      </c>
      <c r="M7" s="7" t="s">
        <v>9</v>
      </c>
      <c r="N7" s="7" t="s">
        <v>15</v>
      </c>
      <c r="O7" s="7" t="s">
        <v>5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x14ac:dyDescent="0.25">
      <c r="A8" s="4"/>
      <c r="B8" s="9"/>
      <c r="C8" s="32" t="s">
        <v>25</v>
      </c>
      <c r="D8" s="11"/>
      <c r="E8" s="11"/>
      <c r="F8" s="12"/>
      <c r="G8" s="26"/>
      <c r="H8" s="1"/>
      <c r="I8" s="21"/>
      <c r="J8" s="40" t="str">
        <f t="shared" ref="J8:J16" si="0">C8</f>
        <v>2019г.</v>
      </c>
      <c r="K8" s="16"/>
      <c r="L8" s="24"/>
      <c r="M8" s="28"/>
      <c r="N8" s="11"/>
      <c r="O8" s="24"/>
      <c r="P8" s="25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1</v>
      </c>
      <c r="C9" s="31" t="s">
        <v>19</v>
      </c>
      <c r="D9" s="11" t="s">
        <v>13</v>
      </c>
      <c r="E9" s="11">
        <v>11231.98</v>
      </c>
      <c r="F9" s="12">
        <v>12</v>
      </c>
      <c r="G9" s="26">
        <f t="shared" ref="G9:G18" si="1">E9*F9</f>
        <v>134783.76</v>
      </c>
      <c r="H9" s="1"/>
      <c r="I9" s="21">
        <f t="shared" ref="I9:I16" si="2">B9</f>
        <v>1</v>
      </c>
      <c r="J9" s="22" t="str">
        <f t="shared" si="0"/>
        <v>СС КонсультантБухгалтер: Версия Проф</v>
      </c>
      <c r="K9" s="16"/>
      <c r="L9" s="24" t="str">
        <f t="shared" ref="L9:L16" si="3">D9</f>
        <v>шт.</v>
      </c>
      <c r="M9" s="28">
        <f t="shared" ref="M9:M16" si="4">E9</f>
        <v>11231.98</v>
      </c>
      <c r="N9" s="11"/>
      <c r="O9" s="24">
        <f t="shared" ref="O9:O16" si="5">F9</f>
        <v>12</v>
      </c>
      <c r="P9" s="25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25" x14ac:dyDescent="0.25">
      <c r="A10" s="4"/>
      <c r="B10" s="9">
        <v>2</v>
      </c>
      <c r="C10" s="31" t="s">
        <v>20</v>
      </c>
      <c r="D10" s="11" t="s">
        <v>13</v>
      </c>
      <c r="E10" s="11">
        <v>7246.98</v>
      </c>
      <c r="F10" s="12">
        <v>12</v>
      </c>
      <c r="G10" s="26">
        <f t="shared" si="1"/>
        <v>86963.76</v>
      </c>
      <c r="H10" s="1"/>
      <c r="I10" s="21">
        <f t="shared" si="2"/>
        <v>2</v>
      </c>
      <c r="J10" s="22" t="str">
        <f t="shared" si="0"/>
        <v>СС КонсультантСудебная Практика: Суды общей юрисдикции</v>
      </c>
      <c r="K10" s="16"/>
      <c r="L10" s="24" t="str">
        <f t="shared" si="3"/>
        <v>шт.</v>
      </c>
      <c r="M10" s="28">
        <f t="shared" si="4"/>
        <v>7246.98</v>
      </c>
      <c r="N10" s="11"/>
      <c r="O10" s="24">
        <f t="shared" si="5"/>
        <v>12</v>
      </c>
      <c r="P10" s="25">
        <f t="shared" ref="P10:P36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9.5" customHeight="1" x14ac:dyDescent="0.25">
      <c r="A11" s="4"/>
      <c r="B11" s="9">
        <v>3</v>
      </c>
      <c r="C11" s="31" t="s">
        <v>21</v>
      </c>
      <c r="D11" s="11" t="s">
        <v>13</v>
      </c>
      <c r="E11" s="11">
        <v>10690.98</v>
      </c>
      <c r="F11" s="12">
        <v>12</v>
      </c>
      <c r="G11" s="26">
        <f t="shared" si="1"/>
        <v>128291.76</v>
      </c>
      <c r="H11" s="1"/>
      <c r="I11" s="21">
        <f t="shared" si="2"/>
        <v>3</v>
      </c>
      <c r="J11" s="22" t="str">
        <f t="shared" si="0"/>
        <v>СС КонсультантАрбитраж: Арбитражные суды всех округов</v>
      </c>
      <c r="K11" s="16"/>
      <c r="L11" s="24" t="str">
        <f t="shared" si="3"/>
        <v>шт.</v>
      </c>
      <c r="M11" s="28">
        <f t="shared" si="4"/>
        <v>10690.98</v>
      </c>
      <c r="N11" s="11"/>
      <c r="O11" s="24">
        <f t="shared" si="5"/>
        <v>12</v>
      </c>
      <c r="P11" s="25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0.5" customHeight="1" x14ac:dyDescent="0.25">
      <c r="A12" s="4"/>
      <c r="B12" s="9">
        <v>4</v>
      </c>
      <c r="C12" s="31" t="s">
        <v>22</v>
      </c>
      <c r="D12" s="11" t="s">
        <v>13</v>
      </c>
      <c r="E12" s="11">
        <v>6003.98</v>
      </c>
      <c r="F12" s="12">
        <v>12</v>
      </c>
      <c r="G12" s="26">
        <f t="shared" si="1"/>
        <v>72047.759999999995</v>
      </c>
      <c r="H12" s="1"/>
      <c r="I12" s="21">
        <f t="shared" si="2"/>
        <v>4</v>
      </c>
      <c r="J12" s="22" t="str">
        <f t="shared" si="0"/>
        <v xml:space="preserve">СПС КонсультантПлюс: Приморский выпуск </v>
      </c>
      <c r="K12" s="16"/>
      <c r="L12" s="24" t="str">
        <f t="shared" si="3"/>
        <v>шт.</v>
      </c>
      <c r="M12" s="28">
        <f t="shared" si="4"/>
        <v>6003.98</v>
      </c>
      <c r="N12" s="11"/>
      <c r="O12" s="24">
        <f t="shared" si="5"/>
        <v>12</v>
      </c>
      <c r="P12" s="25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5.25" customHeight="1" x14ac:dyDescent="0.25">
      <c r="A13" s="4"/>
      <c r="B13" s="9">
        <v>5</v>
      </c>
      <c r="C13" s="31" t="s">
        <v>23</v>
      </c>
      <c r="D13" s="11" t="s">
        <v>13</v>
      </c>
      <c r="E13" s="11">
        <v>5676.52</v>
      </c>
      <c r="F13" s="12">
        <v>12</v>
      </c>
      <c r="G13" s="26">
        <f t="shared" si="1"/>
        <v>68118.240000000005</v>
      </c>
      <c r="H13" s="1"/>
      <c r="I13" s="21">
        <f t="shared" si="2"/>
        <v>5</v>
      </c>
      <c r="J13" s="22" t="str">
        <f t="shared" si="0"/>
        <v>СС КонсультантПлюс: Строительство</v>
      </c>
      <c r="K13" s="16"/>
      <c r="L13" s="24" t="str">
        <f t="shared" si="3"/>
        <v>шт.</v>
      </c>
      <c r="M13" s="28">
        <f t="shared" si="4"/>
        <v>5676.52</v>
      </c>
      <c r="N13" s="11"/>
      <c r="O13" s="24">
        <f t="shared" si="5"/>
        <v>12</v>
      </c>
      <c r="P13" s="25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x14ac:dyDescent="0.25">
      <c r="A14" s="4"/>
      <c r="B14" s="9">
        <v>6</v>
      </c>
      <c r="C14" s="31" t="s">
        <v>24</v>
      </c>
      <c r="D14" s="11" t="s">
        <v>13</v>
      </c>
      <c r="E14" s="11">
        <v>14087.98</v>
      </c>
      <c r="F14" s="12">
        <v>12</v>
      </c>
      <c r="G14" s="26">
        <f t="shared" si="1"/>
        <v>169055.76</v>
      </c>
      <c r="H14" s="1"/>
      <c r="I14" s="21">
        <f t="shared" si="2"/>
        <v>6</v>
      </c>
      <c r="J14" s="22" t="str">
        <f t="shared" si="0"/>
        <v>СПС Консультант Премиум смарт-комплект Максимум</v>
      </c>
      <c r="K14" s="16"/>
      <c r="L14" s="24" t="str">
        <f t="shared" si="3"/>
        <v>шт.</v>
      </c>
      <c r="M14" s="28">
        <f t="shared" si="4"/>
        <v>14087.98</v>
      </c>
      <c r="N14" s="11"/>
      <c r="O14" s="24">
        <f t="shared" si="5"/>
        <v>12</v>
      </c>
      <c r="P14" s="25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5.5" x14ac:dyDescent="0.25">
      <c r="A15" s="4"/>
      <c r="B15" s="9">
        <v>7</v>
      </c>
      <c r="C15" s="31" t="s">
        <v>18</v>
      </c>
      <c r="D15" s="11" t="s">
        <v>13</v>
      </c>
      <c r="E15" s="11">
        <v>20201.98</v>
      </c>
      <c r="F15" s="12">
        <v>12</v>
      </c>
      <c r="G15" s="26">
        <f t="shared" si="1"/>
        <v>242423.76</v>
      </c>
      <c r="H15" s="1"/>
      <c r="I15" s="21">
        <f t="shared" si="2"/>
        <v>7</v>
      </c>
      <c r="J15" s="22" t="str">
        <f t="shared" si="0"/>
        <v>СПС Консультант Юрист: Версия Проф</v>
      </c>
      <c r="K15" s="16"/>
      <c r="L15" s="24" t="str">
        <f t="shared" si="3"/>
        <v>шт.</v>
      </c>
      <c r="M15" s="28">
        <f t="shared" si="4"/>
        <v>20201.98</v>
      </c>
      <c r="N15" s="11"/>
      <c r="O15" s="24">
        <f t="shared" si="5"/>
        <v>12</v>
      </c>
      <c r="P15" s="25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8.25" x14ac:dyDescent="0.25">
      <c r="A16" s="4"/>
      <c r="B16" s="9">
        <v>8</v>
      </c>
      <c r="C16" s="31" t="s">
        <v>27</v>
      </c>
      <c r="D16" s="11" t="s">
        <v>13</v>
      </c>
      <c r="E16" s="11">
        <f>72/1.2</f>
        <v>60</v>
      </c>
      <c r="F16" s="12">
        <v>1</v>
      </c>
      <c r="G16" s="26">
        <f t="shared" si="1"/>
        <v>60</v>
      </c>
      <c r="H16" s="1"/>
      <c r="I16" s="21">
        <f t="shared" si="2"/>
        <v>8</v>
      </c>
      <c r="J16" s="22" t="str">
        <f t="shared" si="0"/>
        <v>СС КонсультантПлюс: Строительство. Установка системы</v>
      </c>
      <c r="K16" s="16"/>
      <c r="L16" s="24" t="str">
        <f t="shared" si="3"/>
        <v>шт.</v>
      </c>
      <c r="M16" s="28">
        <f t="shared" si="4"/>
        <v>60</v>
      </c>
      <c r="N16" s="11"/>
      <c r="O16" s="24">
        <f t="shared" si="5"/>
        <v>1</v>
      </c>
      <c r="P16" s="25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51" x14ac:dyDescent="0.25">
      <c r="A17" s="4"/>
      <c r="B17" s="9">
        <v>9</v>
      </c>
      <c r="C17" s="31" t="s">
        <v>28</v>
      </c>
      <c r="D17" s="11" t="s">
        <v>13</v>
      </c>
      <c r="E17" s="11">
        <v>180.03</v>
      </c>
      <c r="F17" s="12">
        <v>1</v>
      </c>
      <c r="G17" s="26">
        <f t="shared" si="1"/>
        <v>180.03</v>
      </c>
      <c r="H17" s="1"/>
      <c r="I17" s="21">
        <f>B17</f>
        <v>9</v>
      </c>
      <c r="J17" s="22" t="str">
        <f t="shared" ref="J17:J37" si="7">C17</f>
        <v>СПС Консультант Премиум смарт-комплект Максимум. Организация онлайн доступа.</v>
      </c>
      <c r="K17" s="38"/>
      <c r="L17" s="24" t="str">
        <f t="shared" ref="L17:L36" si="8">D17</f>
        <v>шт.</v>
      </c>
      <c r="M17" s="28">
        <f t="shared" ref="M17:M36" si="9">E17</f>
        <v>180.03</v>
      </c>
      <c r="N17" s="35"/>
      <c r="O17" s="24">
        <f t="shared" ref="O17:O36" si="10">F17</f>
        <v>1</v>
      </c>
      <c r="P17" s="25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8.25" x14ac:dyDescent="0.25">
      <c r="A18" s="4"/>
      <c r="B18" s="9">
        <v>10</v>
      </c>
      <c r="C18" s="31" t="s">
        <v>29</v>
      </c>
      <c r="D18" s="11" t="s">
        <v>13</v>
      </c>
      <c r="E18" s="11">
        <f>216/1.2</f>
        <v>180</v>
      </c>
      <c r="F18" s="12">
        <v>1</v>
      </c>
      <c r="G18" s="26">
        <f t="shared" si="1"/>
        <v>180</v>
      </c>
      <c r="H18" s="1"/>
      <c r="I18" s="21">
        <f>B18</f>
        <v>10</v>
      </c>
      <c r="J18" s="22" t="str">
        <f t="shared" si="7"/>
        <v>СПС Консультант Премиум смарт-комплект Максимум. Замена комплекта.</v>
      </c>
      <c r="K18" s="38"/>
      <c r="L18" s="24" t="str">
        <f t="shared" si="8"/>
        <v>шт.</v>
      </c>
      <c r="M18" s="28">
        <f t="shared" si="9"/>
        <v>180</v>
      </c>
      <c r="N18" s="35"/>
      <c r="O18" s="24">
        <f t="shared" si="10"/>
        <v>1</v>
      </c>
      <c r="P18" s="25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 x14ac:dyDescent="0.25">
      <c r="A19" s="4"/>
      <c r="B19" s="33"/>
      <c r="C19" s="34" t="s">
        <v>31</v>
      </c>
      <c r="D19" s="11"/>
      <c r="E19" s="35"/>
      <c r="F19" s="36"/>
      <c r="G19" s="41">
        <f>SUM(G9:G18)</f>
        <v>902104.83000000007</v>
      </c>
      <c r="H19" s="1"/>
      <c r="I19" s="21"/>
      <c r="J19" s="42" t="str">
        <f t="shared" si="7"/>
        <v>ИТОГО за 2019г. без НДС, руб.</v>
      </c>
      <c r="K19" s="38"/>
      <c r="L19" s="24"/>
      <c r="M19" s="28"/>
      <c r="N19" s="35"/>
      <c r="O19" s="24"/>
      <c r="P19" s="25">
        <f>SUM(P9:P18)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x14ac:dyDescent="0.25">
      <c r="A20" s="4"/>
      <c r="B20" s="33"/>
      <c r="C20" s="39" t="s">
        <v>26</v>
      </c>
      <c r="D20" s="11"/>
      <c r="E20" s="35"/>
      <c r="F20" s="36"/>
      <c r="G20" s="26"/>
      <c r="H20" s="1"/>
      <c r="I20" s="21"/>
      <c r="J20" s="40" t="str">
        <f t="shared" si="7"/>
        <v>2020г.</v>
      </c>
      <c r="K20" s="38"/>
      <c r="L20" s="24"/>
      <c r="M20" s="28"/>
      <c r="N20" s="35"/>
      <c r="O20" s="24"/>
      <c r="P20" s="25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4"/>
      <c r="B21" s="9">
        <v>1</v>
      </c>
      <c r="C21" s="31" t="s">
        <v>19</v>
      </c>
      <c r="D21" s="11" t="s">
        <v>13</v>
      </c>
      <c r="E21" s="11">
        <v>11231.98</v>
      </c>
      <c r="F21" s="12">
        <v>12</v>
      </c>
      <c r="G21" s="26">
        <f t="shared" ref="G21:G27" si="11">E21*F21</f>
        <v>134783.76</v>
      </c>
      <c r="H21" s="1"/>
      <c r="I21" s="21">
        <f t="shared" ref="I21:I36" si="12">B21</f>
        <v>1</v>
      </c>
      <c r="J21" s="22" t="str">
        <f t="shared" si="7"/>
        <v>СС КонсультантБухгалтер: Версия Проф</v>
      </c>
      <c r="K21" s="38"/>
      <c r="L21" s="24" t="str">
        <f t="shared" si="8"/>
        <v>шт.</v>
      </c>
      <c r="M21" s="28">
        <f t="shared" si="9"/>
        <v>11231.98</v>
      </c>
      <c r="N21" s="35"/>
      <c r="O21" s="24">
        <f t="shared" si="10"/>
        <v>12</v>
      </c>
      <c r="P21" s="25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2</v>
      </c>
      <c r="C22" s="31" t="s">
        <v>20</v>
      </c>
      <c r="D22" s="11" t="s">
        <v>13</v>
      </c>
      <c r="E22" s="11">
        <v>7246.98</v>
      </c>
      <c r="F22" s="12">
        <v>12</v>
      </c>
      <c r="G22" s="26">
        <f t="shared" si="11"/>
        <v>86963.76</v>
      </c>
      <c r="H22" s="1"/>
      <c r="I22" s="21">
        <f t="shared" si="12"/>
        <v>2</v>
      </c>
      <c r="J22" s="22" t="str">
        <f t="shared" si="7"/>
        <v>СС КонсультантСудебная Практика: Суды общей юрисдикции</v>
      </c>
      <c r="K22" s="38"/>
      <c r="L22" s="24" t="str">
        <f t="shared" si="8"/>
        <v>шт.</v>
      </c>
      <c r="M22" s="28">
        <f t="shared" si="9"/>
        <v>7246.98</v>
      </c>
      <c r="N22" s="35"/>
      <c r="O22" s="24">
        <f t="shared" si="10"/>
        <v>12</v>
      </c>
      <c r="P22" s="25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8.25" x14ac:dyDescent="0.25">
      <c r="A23" s="4"/>
      <c r="B23" s="9">
        <v>3</v>
      </c>
      <c r="C23" s="31" t="s">
        <v>21</v>
      </c>
      <c r="D23" s="11" t="s">
        <v>13</v>
      </c>
      <c r="E23" s="11">
        <v>10690.98</v>
      </c>
      <c r="F23" s="12">
        <v>12</v>
      </c>
      <c r="G23" s="26">
        <f t="shared" si="11"/>
        <v>128291.76</v>
      </c>
      <c r="H23" s="1"/>
      <c r="I23" s="21">
        <f t="shared" si="12"/>
        <v>3</v>
      </c>
      <c r="J23" s="22" t="str">
        <f t="shared" si="7"/>
        <v>СС КонсультантАрбитраж: Арбитражные суды всех округов</v>
      </c>
      <c r="K23" s="38"/>
      <c r="L23" s="24" t="str">
        <f t="shared" si="8"/>
        <v>шт.</v>
      </c>
      <c r="M23" s="28">
        <f t="shared" si="9"/>
        <v>10690.98</v>
      </c>
      <c r="N23" s="35"/>
      <c r="O23" s="24">
        <f t="shared" si="10"/>
        <v>12</v>
      </c>
      <c r="P23" s="25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4"/>
      <c r="B24" s="9">
        <v>4</v>
      </c>
      <c r="C24" s="31" t="s">
        <v>22</v>
      </c>
      <c r="D24" s="11" t="s">
        <v>13</v>
      </c>
      <c r="E24" s="11">
        <v>6003.98</v>
      </c>
      <c r="F24" s="12">
        <v>12</v>
      </c>
      <c r="G24" s="26">
        <f t="shared" si="11"/>
        <v>72047.759999999995</v>
      </c>
      <c r="H24" s="1"/>
      <c r="I24" s="21">
        <f t="shared" si="12"/>
        <v>4</v>
      </c>
      <c r="J24" s="22" t="str">
        <f t="shared" si="7"/>
        <v xml:space="preserve">СПС КонсультантПлюс: Приморский выпуск </v>
      </c>
      <c r="K24" s="38"/>
      <c r="L24" s="24" t="str">
        <f t="shared" si="8"/>
        <v>шт.</v>
      </c>
      <c r="M24" s="28">
        <f t="shared" si="9"/>
        <v>6003.98</v>
      </c>
      <c r="N24" s="35"/>
      <c r="O24" s="24">
        <f t="shared" si="10"/>
        <v>12</v>
      </c>
      <c r="P24" s="25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x14ac:dyDescent="0.25">
      <c r="A25" s="4"/>
      <c r="B25" s="9">
        <v>5</v>
      </c>
      <c r="C25" s="31" t="s">
        <v>23</v>
      </c>
      <c r="D25" s="11" t="s">
        <v>13</v>
      </c>
      <c r="E25" s="11">
        <v>5681.52</v>
      </c>
      <c r="F25" s="12">
        <v>12</v>
      </c>
      <c r="G25" s="26">
        <f t="shared" si="11"/>
        <v>68178.240000000005</v>
      </c>
      <c r="H25" s="1"/>
      <c r="I25" s="21">
        <f t="shared" si="12"/>
        <v>5</v>
      </c>
      <c r="J25" s="22" t="str">
        <f t="shared" si="7"/>
        <v>СС КонсультантПлюс: Строительство</v>
      </c>
      <c r="K25" s="38"/>
      <c r="L25" s="24" t="str">
        <f t="shared" si="8"/>
        <v>шт.</v>
      </c>
      <c r="M25" s="28">
        <f t="shared" si="9"/>
        <v>5681.52</v>
      </c>
      <c r="N25" s="35"/>
      <c r="O25" s="24">
        <f t="shared" si="10"/>
        <v>12</v>
      </c>
      <c r="P25" s="25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5.5" x14ac:dyDescent="0.25">
      <c r="A26" s="4"/>
      <c r="B26" s="9">
        <v>6</v>
      </c>
      <c r="C26" s="31" t="s">
        <v>24</v>
      </c>
      <c r="D26" s="11" t="s">
        <v>13</v>
      </c>
      <c r="E26" s="11">
        <v>14117.98</v>
      </c>
      <c r="F26" s="12">
        <v>12</v>
      </c>
      <c r="G26" s="26">
        <f t="shared" si="11"/>
        <v>169415.76</v>
      </c>
      <c r="H26" s="1"/>
      <c r="I26" s="21">
        <f t="shared" si="12"/>
        <v>6</v>
      </c>
      <c r="J26" s="22" t="str">
        <f t="shared" si="7"/>
        <v>СПС Консультант Премиум смарт-комплект Максимум</v>
      </c>
      <c r="K26" s="38"/>
      <c r="L26" s="24" t="str">
        <f t="shared" si="8"/>
        <v>шт.</v>
      </c>
      <c r="M26" s="28">
        <f t="shared" si="9"/>
        <v>14117.98</v>
      </c>
      <c r="N26" s="35"/>
      <c r="O26" s="24">
        <f t="shared" si="10"/>
        <v>12</v>
      </c>
      <c r="P26" s="25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x14ac:dyDescent="0.25">
      <c r="A27" s="4"/>
      <c r="B27" s="9">
        <v>7</v>
      </c>
      <c r="C27" s="31" t="s">
        <v>18</v>
      </c>
      <c r="D27" s="11" t="s">
        <v>13</v>
      </c>
      <c r="E27" s="11">
        <v>20201.98</v>
      </c>
      <c r="F27" s="12">
        <v>12</v>
      </c>
      <c r="G27" s="26">
        <f t="shared" si="11"/>
        <v>242423.76</v>
      </c>
      <c r="H27" s="1"/>
      <c r="I27" s="21"/>
      <c r="J27" s="22" t="str">
        <f t="shared" si="7"/>
        <v>СПС Консультант Юрист: Версия Проф</v>
      </c>
      <c r="K27" s="38"/>
      <c r="L27" s="24" t="str">
        <f t="shared" si="8"/>
        <v>шт.</v>
      </c>
      <c r="M27" s="28">
        <f t="shared" si="9"/>
        <v>20201.98</v>
      </c>
      <c r="N27" s="35"/>
      <c r="O27" s="24">
        <f t="shared" si="10"/>
        <v>12</v>
      </c>
      <c r="P27" s="25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33"/>
      <c r="C28" s="34" t="s">
        <v>32</v>
      </c>
      <c r="D28" s="11"/>
      <c r="E28" s="35"/>
      <c r="F28" s="36"/>
      <c r="G28" s="41">
        <f>SUM(G21:G27)</f>
        <v>902104.8</v>
      </c>
      <c r="H28" s="1"/>
      <c r="I28" s="21"/>
      <c r="J28" s="42" t="str">
        <f t="shared" si="7"/>
        <v>ИТОГО за 2020г. без НДС, руб.</v>
      </c>
      <c r="K28" s="38"/>
      <c r="L28" s="24"/>
      <c r="M28" s="28"/>
      <c r="N28" s="35"/>
      <c r="O28" s="24"/>
      <c r="P28" s="25">
        <f>SUM(P21:P27)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x14ac:dyDescent="0.25">
      <c r="A29" s="4"/>
      <c r="B29" s="33"/>
      <c r="C29" s="39" t="s">
        <v>30</v>
      </c>
      <c r="D29" s="11"/>
      <c r="E29" s="35"/>
      <c r="F29" s="36"/>
      <c r="G29" s="26"/>
      <c r="H29" s="1"/>
      <c r="I29" s="21"/>
      <c r="J29" s="40" t="str">
        <f t="shared" si="7"/>
        <v>2021г.</v>
      </c>
      <c r="K29" s="38"/>
      <c r="L29" s="24"/>
      <c r="M29" s="28"/>
      <c r="N29" s="35"/>
      <c r="O29" s="24"/>
      <c r="P29" s="25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4"/>
      <c r="B30" s="9">
        <v>1</v>
      </c>
      <c r="C30" s="31" t="s">
        <v>19</v>
      </c>
      <c r="D30" s="11" t="s">
        <v>13</v>
      </c>
      <c r="E30" s="11">
        <v>11231.98</v>
      </c>
      <c r="F30" s="12">
        <v>12</v>
      </c>
      <c r="G30" s="26">
        <f t="shared" ref="G30:G36" si="13">E30*F30</f>
        <v>134783.76</v>
      </c>
      <c r="H30" s="1"/>
      <c r="I30" s="21">
        <f t="shared" si="12"/>
        <v>1</v>
      </c>
      <c r="J30" s="22" t="str">
        <f t="shared" si="7"/>
        <v>СС КонсультантБухгалтер: Версия Проф</v>
      </c>
      <c r="K30" s="38"/>
      <c r="L30" s="24" t="str">
        <f t="shared" si="8"/>
        <v>шт.</v>
      </c>
      <c r="M30" s="28">
        <f t="shared" si="9"/>
        <v>11231.98</v>
      </c>
      <c r="N30" s="35"/>
      <c r="O30" s="24">
        <f t="shared" si="10"/>
        <v>12</v>
      </c>
      <c r="P30" s="25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8.25" x14ac:dyDescent="0.25">
      <c r="A31" s="4"/>
      <c r="B31" s="9">
        <v>2</v>
      </c>
      <c r="C31" s="31" t="s">
        <v>20</v>
      </c>
      <c r="D31" s="11" t="s">
        <v>13</v>
      </c>
      <c r="E31" s="11">
        <v>7246.98</v>
      </c>
      <c r="F31" s="12">
        <v>12</v>
      </c>
      <c r="G31" s="26">
        <f t="shared" si="13"/>
        <v>86963.76</v>
      </c>
      <c r="H31" s="1"/>
      <c r="I31" s="21">
        <f t="shared" si="12"/>
        <v>2</v>
      </c>
      <c r="J31" s="22" t="str">
        <f t="shared" si="7"/>
        <v>СС КонсультантСудебная Практика: Суды общей юрисдикции</v>
      </c>
      <c r="K31" s="38"/>
      <c r="L31" s="24" t="str">
        <f t="shared" si="8"/>
        <v>шт.</v>
      </c>
      <c r="M31" s="28">
        <f t="shared" si="9"/>
        <v>7246.98</v>
      </c>
      <c r="N31" s="35"/>
      <c r="O31" s="24">
        <f t="shared" si="10"/>
        <v>12</v>
      </c>
      <c r="P31" s="25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8.25" x14ac:dyDescent="0.25">
      <c r="A32" s="4"/>
      <c r="B32" s="9">
        <v>3</v>
      </c>
      <c r="C32" s="31" t="s">
        <v>21</v>
      </c>
      <c r="D32" s="11" t="s">
        <v>13</v>
      </c>
      <c r="E32" s="11">
        <v>10690.98</v>
      </c>
      <c r="F32" s="12">
        <v>12</v>
      </c>
      <c r="G32" s="26">
        <f t="shared" si="13"/>
        <v>128291.76</v>
      </c>
      <c r="H32" s="1"/>
      <c r="I32" s="21">
        <f t="shared" si="12"/>
        <v>3</v>
      </c>
      <c r="J32" s="22" t="str">
        <f t="shared" si="7"/>
        <v>СС КонсультантАрбитраж: Арбитражные суды всех округов</v>
      </c>
      <c r="K32" s="38"/>
      <c r="L32" s="24" t="str">
        <f t="shared" si="8"/>
        <v>шт.</v>
      </c>
      <c r="M32" s="28">
        <f t="shared" si="9"/>
        <v>10690.98</v>
      </c>
      <c r="N32" s="35"/>
      <c r="O32" s="24">
        <f t="shared" si="10"/>
        <v>12</v>
      </c>
      <c r="P32" s="25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5.5" x14ac:dyDescent="0.25">
      <c r="A33" s="4"/>
      <c r="B33" s="9">
        <v>4</v>
      </c>
      <c r="C33" s="31" t="s">
        <v>22</v>
      </c>
      <c r="D33" s="11" t="s">
        <v>13</v>
      </c>
      <c r="E33" s="11">
        <v>6003.98</v>
      </c>
      <c r="F33" s="12">
        <v>12</v>
      </c>
      <c r="G33" s="26">
        <f t="shared" si="13"/>
        <v>72047.759999999995</v>
      </c>
      <c r="H33" s="1"/>
      <c r="I33" s="21">
        <f t="shared" si="12"/>
        <v>4</v>
      </c>
      <c r="J33" s="22" t="str">
        <f t="shared" si="7"/>
        <v xml:space="preserve">СПС КонсультантПлюс: Приморский выпуск </v>
      </c>
      <c r="K33" s="38"/>
      <c r="L33" s="24" t="str">
        <f t="shared" si="8"/>
        <v>шт.</v>
      </c>
      <c r="M33" s="28">
        <f t="shared" si="9"/>
        <v>6003.98</v>
      </c>
      <c r="N33" s="35"/>
      <c r="O33" s="24">
        <f t="shared" si="10"/>
        <v>12</v>
      </c>
      <c r="P33" s="25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5.5" x14ac:dyDescent="0.25">
      <c r="A34" s="4"/>
      <c r="B34" s="9">
        <v>5</v>
      </c>
      <c r="C34" s="31" t="s">
        <v>23</v>
      </c>
      <c r="D34" s="11" t="s">
        <v>13</v>
      </c>
      <c r="E34" s="11">
        <v>5681.72</v>
      </c>
      <c r="F34" s="12">
        <v>12</v>
      </c>
      <c r="G34" s="26">
        <f t="shared" si="13"/>
        <v>68180.639999999999</v>
      </c>
      <c r="H34" s="1"/>
      <c r="I34" s="21">
        <f t="shared" si="12"/>
        <v>5</v>
      </c>
      <c r="J34" s="22" t="str">
        <f t="shared" si="7"/>
        <v>СС КонсультантПлюс: Строительство</v>
      </c>
      <c r="K34" s="38"/>
      <c r="L34" s="24" t="str">
        <f t="shared" si="8"/>
        <v>шт.</v>
      </c>
      <c r="M34" s="28">
        <f t="shared" si="9"/>
        <v>5681.72</v>
      </c>
      <c r="N34" s="35"/>
      <c r="O34" s="24">
        <f t="shared" si="10"/>
        <v>12</v>
      </c>
      <c r="P34" s="25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5.5" x14ac:dyDescent="0.25">
      <c r="A35" s="4"/>
      <c r="B35" s="9">
        <v>6</v>
      </c>
      <c r="C35" s="31" t="s">
        <v>24</v>
      </c>
      <c r="D35" s="11" t="s">
        <v>13</v>
      </c>
      <c r="E35" s="11">
        <v>14117.97</v>
      </c>
      <c r="F35" s="12">
        <v>12</v>
      </c>
      <c r="G35" s="26">
        <f t="shared" si="13"/>
        <v>169415.63999999998</v>
      </c>
      <c r="H35" s="1"/>
      <c r="I35" s="21">
        <f t="shared" si="12"/>
        <v>6</v>
      </c>
      <c r="J35" s="22" t="str">
        <f t="shared" si="7"/>
        <v>СПС Консультант Премиум смарт-комплект Максимум</v>
      </c>
      <c r="K35" s="38"/>
      <c r="L35" s="24" t="str">
        <f t="shared" si="8"/>
        <v>шт.</v>
      </c>
      <c r="M35" s="28">
        <f t="shared" si="9"/>
        <v>14117.97</v>
      </c>
      <c r="N35" s="35"/>
      <c r="O35" s="24">
        <f t="shared" si="10"/>
        <v>12</v>
      </c>
      <c r="P35" s="25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5.5" x14ac:dyDescent="0.25">
      <c r="A36" s="4"/>
      <c r="B36" s="9">
        <v>7</v>
      </c>
      <c r="C36" s="31" t="s">
        <v>18</v>
      </c>
      <c r="D36" s="11" t="s">
        <v>13</v>
      </c>
      <c r="E36" s="11">
        <v>20201.967000000001</v>
      </c>
      <c r="F36" s="12">
        <v>12</v>
      </c>
      <c r="G36" s="26">
        <f t="shared" si="13"/>
        <v>242423.60399999999</v>
      </c>
      <c r="H36" s="1"/>
      <c r="I36" s="21">
        <f t="shared" si="12"/>
        <v>7</v>
      </c>
      <c r="J36" s="22" t="str">
        <f t="shared" si="7"/>
        <v>СПС Консультант Юрист: Версия Проф</v>
      </c>
      <c r="K36" s="38"/>
      <c r="L36" s="24" t="str">
        <f t="shared" si="8"/>
        <v>шт.</v>
      </c>
      <c r="M36" s="28">
        <f t="shared" si="9"/>
        <v>20201.967000000001</v>
      </c>
      <c r="N36" s="35"/>
      <c r="O36" s="24">
        <f t="shared" si="10"/>
        <v>12</v>
      </c>
      <c r="P36" s="25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5.5" x14ac:dyDescent="0.25">
      <c r="A37" s="4"/>
      <c r="B37" s="33"/>
      <c r="C37" s="34" t="s">
        <v>33</v>
      </c>
      <c r="D37" s="11"/>
      <c r="E37" s="35"/>
      <c r="F37" s="36"/>
      <c r="G37" s="41">
        <f>SUM(G30:G36)</f>
        <v>902106.92400000012</v>
      </c>
      <c r="H37" s="1"/>
      <c r="I37" s="21"/>
      <c r="J37" s="42" t="str">
        <f t="shared" si="7"/>
        <v>ИТОГО за 2021г. без НДС, руб.</v>
      </c>
      <c r="K37" s="38"/>
      <c r="L37" s="24"/>
      <c r="M37" s="28"/>
      <c r="N37" s="35"/>
      <c r="O37" s="24"/>
      <c r="P37" s="25">
        <f>SUM(P30:P36)</f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33"/>
      <c r="C38" s="34"/>
      <c r="D38" s="11"/>
      <c r="E38" s="35"/>
      <c r="F38" s="36"/>
      <c r="G38" s="26"/>
      <c r="H38" s="1"/>
      <c r="I38" s="21"/>
      <c r="J38" s="37"/>
      <c r="K38" s="38"/>
      <c r="L38" s="24"/>
      <c r="M38" s="28"/>
      <c r="N38" s="35"/>
      <c r="O38" s="24"/>
      <c r="P38" s="25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thickBot="1" x14ac:dyDescent="0.3">
      <c r="A39" s="4"/>
      <c r="B39" s="10"/>
      <c r="C39" s="13"/>
      <c r="D39" s="11"/>
      <c r="E39" s="14"/>
      <c r="F39" s="15"/>
      <c r="G39" s="26"/>
      <c r="H39" s="1"/>
      <c r="I39" s="21"/>
      <c r="J39" s="23"/>
      <c r="K39" s="17"/>
      <c r="L39" s="24"/>
      <c r="M39" s="28"/>
      <c r="N39" s="14"/>
      <c r="O39" s="24"/>
      <c r="P39" s="25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1" customHeight="1" thickBot="1" x14ac:dyDescent="0.3">
      <c r="A40" s="4"/>
      <c r="B40" s="47" t="s">
        <v>6</v>
      </c>
      <c r="C40" s="48"/>
      <c r="D40" s="48"/>
      <c r="E40" s="48"/>
      <c r="F40" s="49"/>
      <c r="G40" s="18">
        <f>SUM(G19,G28,G37)</f>
        <v>2706316.5540000005</v>
      </c>
      <c r="H40" s="1"/>
      <c r="I40" s="47" t="s">
        <v>6</v>
      </c>
      <c r="J40" s="48"/>
      <c r="K40" s="48"/>
      <c r="L40" s="48"/>
      <c r="M40" s="48"/>
      <c r="N40" s="48"/>
      <c r="O40" s="49"/>
      <c r="P40" s="18">
        <f>P19+P28+P37</f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 x14ac:dyDescent="0.25">
      <c r="A41" s="4"/>
      <c r="B41" s="57" t="s">
        <v>17</v>
      </c>
      <c r="C41" s="58"/>
      <c r="D41" s="58"/>
      <c r="E41" s="59"/>
      <c r="F41" s="29">
        <v>0.2</v>
      </c>
      <c r="G41" s="19">
        <f>G40*F41</f>
        <v>541263.31080000009</v>
      </c>
      <c r="H41" s="1"/>
      <c r="I41" s="57" t="s">
        <v>17</v>
      </c>
      <c r="J41" s="58"/>
      <c r="K41" s="58"/>
      <c r="L41" s="58"/>
      <c r="M41" s="58"/>
      <c r="N41" s="58"/>
      <c r="O41" s="29">
        <v>0.2</v>
      </c>
      <c r="P41" s="19">
        <f>P40*O41</f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thickBot="1" x14ac:dyDescent="0.3">
      <c r="A42" s="4"/>
      <c r="B42" s="50" t="s">
        <v>7</v>
      </c>
      <c r="C42" s="51"/>
      <c r="D42" s="51"/>
      <c r="E42" s="51"/>
      <c r="F42" s="52"/>
      <c r="G42" s="20">
        <f>G40+G41</f>
        <v>3247579.8648000006</v>
      </c>
      <c r="H42" s="1"/>
      <c r="I42" s="50" t="s">
        <v>7</v>
      </c>
      <c r="J42" s="51"/>
      <c r="K42" s="51"/>
      <c r="L42" s="51"/>
      <c r="M42" s="51"/>
      <c r="N42" s="51"/>
      <c r="O42" s="52"/>
      <c r="P42" s="20">
        <f>P40+P41</f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Z43" s="1"/>
    </row>
  </sheetData>
  <mergeCells count="10">
    <mergeCell ref="B1:P1"/>
    <mergeCell ref="B3:E3"/>
    <mergeCell ref="B40:F40"/>
    <mergeCell ref="B42:F42"/>
    <mergeCell ref="B6:G6"/>
    <mergeCell ref="I42:O42"/>
    <mergeCell ref="B41:E41"/>
    <mergeCell ref="I41:N41"/>
    <mergeCell ref="I6:P6"/>
    <mergeCell ref="I40:O40"/>
  </mergeCells>
  <pageMargins left="0.7" right="0.7" top="0.75" bottom="0.75" header="0.3" footer="0.3"/>
  <pageSetup paperSize="9" orientation="portrait" r:id="rId1"/>
  <ignoredErrors>
    <ignoredError sqref="L9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2018-12-17T08:17:34Z</dcterms:modified>
</cp:coreProperties>
</file>