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ИР" sheetId="2" r:id="rId1"/>
  </sheets>
  <definedNames>
    <definedName name="_xlnm.Print_Area" localSheetId="0">ПИР!$A$1:$AD$43</definedName>
  </definedNames>
  <calcPr calcId="145621"/>
</workbook>
</file>

<file path=xl/calcChain.xml><?xml version="1.0" encoding="utf-8"?>
<calcChain xmlns="http://schemas.openxmlformats.org/spreadsheetml/2006/main">
  <c r="Z24" i="2" l="1"/>
  <c r="AD7" i="2" l="1"/>
  <c r="AD10" i="2"/>
  <c r="AD15" i="2"/>
  <c r="AD13" i="2"/>
  <c r="AD17" i="2"/>
  <c r="Z7" i="2"/>
  <c r="Z10" i="2"/>
  <c r="AB10" i="2"/>
  <c r="AB13" i="2" l="1"/>
  <c r="O13" i="2"/>
  <c r="Z13" i="2" s="1"/>
  <c r="O15" i="2" l="1"/>
  <c r="Z15" i="2" s="1"/>
  <c r="AB15" i="2"/>
  <c r="O17" i="2"/>
  <c r="Z17" i="2" s="1"/>
  <c r="AB17" i="2"/>
  <c r="Z19" i="2" l="1"/>
  <c r="Z20" i="2" s="1"/>
  <c r="Z21" i="2" s="1"/>
  <c r="Z22" i="2" s="1"/>
  <c r="Z23" i="2" s="1"/>
  <c r="U10" i="2"/>
  <c r="U7" i="2"/>
</calcChain>
</file>

<file path=xl/sharedStrings.xml><?xml version="1.0" encoding="utf-8"?>
<sst xmlns="http://schemas.openxmlformats.org/spreadsheetml/2006/main" count="72" uniqueCount="33">
  <si>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</si>
  <si>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</si>
  <si>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</si>
  <si>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</si>
  <si>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</si>
  <si>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</si>
  <si>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</si>
  <si>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</si>
  <si>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</si>
  <si>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</si>
  <si>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</si>
  <si>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СМЕТА №1</t>
  </si>
  <si>
    <t>2</t>
  </si>
  <si>
    <t>Справочник базовых цен на проектные работы для строительства КИСиС. Москва 2012 г.
Табл. 37 п.2
Прим. 2.8.7.1</t>
  </si>
  <si>
    <t>)</t>
  </si>
  <si>
    <t>(</t>
  </si>
  <si>
    <t>4</t>
  </si>
  <si>
    <t>Рабочий проект ВЛ-6 (10) кВ</t>
  </si>
  <si>
    <t>Рабочий проект  ВЛ-0,4 кВ</t>
  </si>
  <si>
    <t xml:space="preserve">1,15 - коэф. по прим. 2.8.2.9,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</si>
  <si>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</si>
  <si>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где:                                                                                                                                                              0,5 - коэф. по прим. 2.8.7.1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0,2 - привязка к типовому проекту (Методические указания от 29.12.2009г. п. 3.2)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</si>
  <si>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Справочник базовых цен на проектные работы для строительства КИСиС. Москва 2012 г.
Табл. 18 п.7
Прим. 2.8.2.9</t>
  </si>
  <si>
    <t>Справочник базовых цен на проектные работы для строительства КИСиС. Москва 2012 г.
Табл. 18 п.1
Прим. 2.8.2.9                                Методические указания от 29.12.2009г. п.3.11</t>
  </si>
  <si>
    <t>Рабочий проект  МТП</t>
  </si>
  <si>
    <t>Справочник базовых цен на проектные работы для строительства КИСиС. Москва 2012 г.
Табл. 37 п.1
Прим. 2.8.7.1</t>
  </si>
  <si>
    <t>5</t>
  </si>
  <si>
    <t xml:space="preserve">Рабочий проект  КТП </t>
  </si>
  <si>
    <t>Стоимость (тыс.руб.) в ценах 2 кв 2018 г. (№13606-ХМ/09 от 04.04.2018)</t>
  </si>
  <si>
    <t>Рабочий проект  СТП</t>
  </si>
  <si>
    <t>НДС-18%</t>
  </si>
  <si>
    <t>Итого с НДС</t>
  </si>
  <si>
    <t>Итого с учетом индекса инфляции (ИПЦ) на 2019 г (4,9%/4+5%)= 6,225%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</si>
</sst>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2" fillId="0" borderId="0" xfId="1" applyNumberFormat="1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166" fontId="2" fillId="0" borderId="5" xfId="0" applyNumberFormat="1" applyFont="1" applyBorder="1" applyAlignment="1">
      <alignment vertical="top"/>
    </xf>
    <xf numFmtId="166" fontId="2" fillId="0" borderId="9" xfId="0" applyNumberFormat="1" applyFont="1" applyBorder="1" applyAlignment="1">
      <alignment vertical="top"/>
    </xf>
    <xf numFmtId="0" fontId="2" fillId="0" borderId="6" xfId="0" applyFont="1" applyBorder="1" applyAlignment="1">
      <alignment vertical="center"/>
    </xf>
    <xf numFmtId="0" fontId="2" fillId="0" borderId="9" xfId="0" applyFont="1" applyBorder="1" applyAlignment="1">
      <alignment horizontal="center" vertical="top"/>
    </xf>
    <xf numFmtId="0" fontId="2" fillId="0" borderId="6" xfId="0" applyFont="1" applyBorder="1" applyAlignment="1">
      <alignment vertical="top"/>
    </xf>
    <xf numFmtId="166" fontId="2" fillId="0" borderId="12" xfId="0" applyNumberFormat="1" applyFont="1" applyBorder="1" applyAlignment="1">
      <alignment vertical="center"/>
    </xf>
    <xf numFmtId="166" fontId="2" fillId="0" borderId="12" xfId="0" applyNumberFormat="1" applyFont="1" applyBorder="1" applyAlignment="1">
      <alignment vertical="top"/>
    </xf>
    <xf numFmtId="0" fontId="6" fillId="0" borderId="8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166" fontId="2" fillId="0" borderId="6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166" fontId="2" fillId="0" borderId="8" xfId="0" applyNumberFormat="1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10" xfId="0" applyFont="1" applyBorder="1" applyAlignment="1">
      <alignment horizontal="center" vertical="top"/>
    </xf>
    <xf numFmtId="0" fontId="2" fillId="0" borderId="10" xfId="0" applyFont="1" applyBorder="1" applyAlignment="1">
      <alignment vertical="top"/>
    </xf>
    <xf numFmtId="166" fontId="2" fillId="0" borderId="11" xfId="0" applyNumberFormat="1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/>
    </xf>
    <xf numFmtId="4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24"/>
  <sheetViews>
    <sheetView tabSelected="1" view="pageBreakPreview" zoomScale="85" zoomScaleNormal="100" zoomScaleSheetLayoutView="85" workbookViewId="0">
      <selection activeCell="Z24" sqref="Z24:AD24"/>
    </sheetView>
  </sheetViews>
  <sheetFormatPr defaultRowHeight="15" x14ac:dyDescent="0.25"/>
  <cols>
    <col min="1" max="1" width="4.5703125" style="1" customWidth="1"/>
    <col min="2" max="2" width="16.42578125" style="1" customWidth="1"/>
    <col min="3" max="3" width="44" style="1" customWidth="1"/>
    <col min="4" max="4" width="1.42578125" style="3" customWidth="1"/>
    <col min="5" max="5" width="5.42578125" style="28" customWidth="1"/>
    <col min="6" max="6" width="2.28515625" style="28" customWidth="1"/>
    <col min="7" max="7" width="4.140625" style="28" customWidth="1"/>
    <col min="8" max="8" width="5" style="3" customWidth="1"/>
    <col min="9" max="9" width="4.7109375" style="28" customWidth="1"/>
    <col min="10" max="10" width="6.140625" style="28" customWidth="1"/>
    <col min="11" max="11" width="4" style="28" customWidth="1"/>
    <col min="12" max="12" width="1.42578125" style="3" customWidth="1"/>
    <col min="13" max="13" width="5.85546875" style="24" customWidth="1"/>
    <col min="14" max="14" width="1.42578125" style="24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24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11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1" width="16.5703125" style="1" customWidth="1"/>
    <col min="32" max="36" width="9.140625" style="1"/>
    <col min="37" max="37" width="9.42578125" style="1" bestFit="1" customWidth="1"/>
    <col min="38" max="16384" width="9.140625" style="1"/>
  </cols>
  <sheetData>
    <row r="2" spans="1:37" x14ac:dyDescent="0.25">
      <c r="A2" s="78" t="s">
        <v>11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3"/>
    </row>
    <row r="3" spans="1:37" x14ac:dyDescent="0.25">
      <c r="A3" s="78" t="s">
        <v>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3"/>
    </row>
    <row r="4" spans="1:37" x14ac:dyDescent="0.25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B4" s="3"/>
      <c r="AD4" s="3"/>
      <c r="AE4" s="3"/>
    </row>
    <row r="6" spans="1:37" s="29" customFormat="1" ht="85.5" customHeight="1" x14ac:dyDescent="0.25">
      <c r="A6" s="2" t="s">
        <v>0</v>
      </c>
      <c r="B6" s="2" t="s">
        <v>3</v>
      </c>
      <c r="C6" s="2" t="s">
        <v>4</v>
      </c>
      <c r="D6" s="86" t="s">
        <v>2</v>
      </c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87"/>
      <c r="Z6" s="88" t="s">
        <v>28</v>
      </c>
      <c r="AA6" s="89"/>
      <c r="AB6" s="89"/>
      <c r="AC6" s="89"/>
      <c r="AD6" s="90"/>
      <c r="AE6" s="8"/>
    </row>
    <row r="7" spans="1:37" s="29" customFormat="1" ht="18" customHeight="1" x14ac:dyDescent="0.25">
      <c r="A7" s="81">
        <v>1</v>
      </c>
      <c r="B7" s="83" t="s">
        <v>17</v>
      </c>
      <c r="C7" s="73" t="s">
        <v>22</v>
      </c>
      <c r="D7" s="30" t="s">
        <v>15</v>
      </c>
      <c r="E7" s="77">
        <v>9.09</v>
      </c>
      <c r="F7" s="77"/>
      <c r="G7" s="77"/>
      <c r="H7" s="77"/>
      <c r="I7" s="77"/>
      <c r="J7" s="77"/>
      <c r="K7" s="14" t="s">
        <v>14</v>
      </c>
      <c r="L7" s="14" t="s">
        <v>7</v>
      </c>
      <c r="M7" s="33">
        <v>1.1499999999999999</v>
      </c>
      <c r="N7" s="33" t="s">
        <v>7</v>
      </c>
      <c r="O7" s="33">
        <v>0.7</v>
      </c>
      <c r="P7" s="33" t="s">
        <v>7</v>
      </c>
      <c r="Q7" s="34">
        <v>1.3</v>
      </c>
      <c r="R7" s="33" t="s">
        <v>7</v>
      </c>
      <c r="S7" s="33">
        <v>1.2</v>
      </c>
      <c r="T7" s="14" t="s">
        <v>8</v>
      </c>
      <c r="U7" s="35">
        <f>(E7)*M7*O7*Q7*S7</f>
        <v>11.415221999999996</v>
      </c>
      <c r="V7" s="31"/>
      <c r="W7" s="31"/>
      <c r="X7" s="31"/>
      <c r="Y7" s="32"/>
      <c r="Z7" s="27">
        <f>U7</f>
        <v>11.415221999999996</v>
      </c>
      <c r="AA7" s="15" t="s">
        <v>7</v>
      </c>
      <c r="AB7" s="10">
        <v>3.83</v>
      </c>
      <c r="AC7" s="15" t="s">
        <v>8</v>
      </c>
      <c r="AD7" s="22">
        <f>Z7*AB7</f>
        <v>43.720300259999988</v>
      </c>
      <c r="AE7" s="8"/>
    </row>
    <row r="8" spans="1:37" s="29" customFormat="1" ht="16.5" customHeight="1" x14ac:dyDescent="0.25">
      <c r="A8" s="82"/>
      <c r="B8" s="84"/>
      <c r="C8" s="85"/>
      <c r="D8" s="69" t="s">
        <v>9</v>
      </c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1"/>
      <c r="Z8" s="55"/>
      <c r="AA8" s="56"/>
      <c r="AB8" s="56"/>
      <c r="AC8" s="56"/>
      <c r="AD8" s="57"/>
      <c r="AE8" s="8"/>
    </row>
    <row r="9" spans="1:37" s="29" customFormat="1" ht="81" customHeight="1" x14ac:dyDescent="0.25">
      <c r="A9" s="82"/>
      <c r="B9" s="84"/>
      <c r="C9" s="85"/>
      <c r="D9" s="61" t="s">
        <v>19</v>
      </c>
      <c r="E9" s="62"/>
      <c r="F9" s="62"/>
      <c r="G9" s="62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4"/>
      <c r="Z9" s="58"/>
      <c r="AA9" s="59"/>
      <c r="AB9" s="59"/>
      <c r="AC9" s="59"/>
      <c r="AD9" s="60"/>
      <c r="AE9" s="8"/>
    </row>
    <row r="10" spans="1:37" ht="18.75" customHeight="1" x14ac:dyDescent="0.25">
      <c r="A10" s="72" t="s">
        <v>12</v>
      </c>
      <c r="B10" s="91" t="s">
        <v>18</v>
      </c>
      <c r="C10" s="73" t="s">
        <v>23</v>
      </c>
      <c r="D10" s="13" t="s">
        <v>15</v>
      </c>
      <c r="E10" s="80">
        <v>6.15</v>
      </c>
      <c r="F10" s="80"/>
      <c r="G10" s="80"/>
      <c r="H10" s="80"/>
      <c r="I10" s="80"/>
      <c r="J10" s="80"/>
      <c r="K10" s="14" t="s">
        <v>14</v>
      </c>
      <c r="L10" s="14" t="s">
        <v>7</v>
      </c>
      <c r="M10" s="14">
        <v>1.1499999999999999</v>
      </c>
      <c r="N10" s="14" t="s">
        <v>7</v>
      </c>
      <c r="O10" s="14">
        <v>0.7</v>
      </c>
      <c r="P10" s="14" t="s">
        <v>7</v>
      </c>
      <c r="Q10" s="23">
        <v>1.3</v>
      </c>
      <c r="R10" s="14" t="s">
        <v>7</v>
      </c>
      <c r="S10" s="14">
        <v>1.2</v>
      </c>
      <c r="T10" s="14" t="s">
        <v>8</v>
      </c>
      <c r="U10" s="35">
        <f>E10*M10*O10*Q10*S10</f>
        <v>7.7231699999999988</v>
      </c>
      <c r="V10" s="14"/>
      <c r="W10" s="14"/>
      <c r="X10" s="14"/>
      <c r="Y10" s="19"/>
      <c r="Z10" s="16">
        <f>U10</f>
        <v>7.7231699999999988</v>
      </c>
      <c r="AA10" s="36" t="s">
        <v>7</v>
      </c>
      <c r="AB10" s="41">
        <f>AB7</f>
        <v>3.83</v>
      </c>
      <c r="AC10" s="36" t="s">
        <v>8</v>
      </c>
      <c r="AD10" s="17">
        <f>Z10*AB10</f>
        <v>29.579741099999996</v>
      </c>
      <c r="AE10" s="10"/>
      <c r="AF10" s="4"/>
      <c r="AI10" s="6"/>
      <c r="AJ10" s="5"/>
      <c r="AK10" s="7"/>
    </row>
    <row r="11" spans="1:37" ht="14.25" customHeight="1" x14ac:dyDescent="0.25">
      <c r="A11" s="72"/>
      <c r="B11" s="91"/>
      <c r="C11" s="73"/>
      <c r="D11" s="69" t="s">
        <v>9</v>
      </c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1"/>
      <c r="Z11" s="18"/>
      <c r="AA11" s="12"/>
      <c r="AB11" s="9"/>
      <c r="AC11" s="12"/>
      <c r="AD11" s="21"/>
      <c r="AE11" s="9"/>
    </row>
    <row r="12" spans="1:37" ht="63" customHeight="1" x14ac:dyDescent="0.25">
      <c r="A12" s="72"/>
      <c r="B12" s="91"/>
      <c r="C12" s="73"/>
      <c r="D12" s="61" t="s">
        <v>20</v>
      </c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79"/>
      <c r="Z12" s="42"/>
      <c r="AA12" s="43"/>
      <c r="AB12" s="44"/>
      <c r="AC12" s="43"/>
      <c r="AD12" s="45"/>
      <c r="AE12" s="10"/>
      <c r="AF12" s="4"/>
      <c r="AI12" s="6"/>
      <c r="AJ12" s="5"/>
      <c r="AK12" s="7"/>
    </row>
    <row r="13" spans="1:37" ht="18.75" customHeight="1" x14ac:dyDescent="0.25">
      <c r="A13" s="65">
        <v>3</v>
      </c>
      <c r="B13" s="73" t="s">
        <v>29</v>
      </c>
      <c r="C13" s="73" t="s">
        <v>25</v>
      </c>
      <c r="D13" s="48"/>
      <c r="E13" s="53">
        <v>6.6</v>
      </c>
      <c r="F13" s="53" t="s">
        <v>7</v>
      </c>
      <c r="G13" s="53">
        <v>0.7</v>
      </c>
      <c r="H13" s="53" t="s">
        <v>7</v>
      </c>
      <c r="I13" s="53">
        <v>0.5</v>
      </c>
      <c r="J13" s="53" t="s">
        <v>7</v>
      </c>
      <c r="K13" s="23">
        <v>1.3</v>
      </c>
      <c r="L13" s="49" t="s">
        <v>7</v>
      </c>
      <c r="M13" s="49">
        <v>0.2</v>
      </c>
      <c r="N13" s="53" t="s">
        <v>8</v>
      </c>
      <c r="O13" s="35">
        <f>E13*K13*I13*G13*M13</f>
        <v>0.60060000000000002</v>
      </c>
      <c r="P13" s="49"/>
      <c r="Q13" s="49"/>
      <c r="R13" s="49"/>
      <c r="S13" s="49"/>
      <c r="T13" s="53"/>
      <c r="U13" s="53"/>
      <c r="V13" s="50"/>
      <c r="W13" s="50"/>
      <c r="X13" s="51"/>
      <c r="Y13" s="52"/>
      <c r="Z13" s="16">
        <f>O13</f>
        <v>0.60060000000000002</v>
      </c>
      <c r="AA13" s="53" t="s">
        <v>7</v>
      </c>
      <c r="AB13" s="10">
        <f>AB7</f>
        <v>3.83</v>
      </c>
      <c r="AC13" s="53" t="s">
        <v>8</v>
      </c>
      <c r="AD13" s="17">
        <f>Z13*AB13</f>
        <v>2.3002980000000002</v>
      </c>
      <c r="AE13" s="10"/>
      <c r="AF13" s="4"/>
      <c r="AI13" s="6"/>
      <c r="AJ13" s="5"/>
      <c r="AK13" s="7"/>
    </row>
    <row r="14" spans="1:37" ht="78.75" customHeight="1" x14ac:dyDescent="0.25">
      <c r="A14" s="65"/>
      <c r="B14" s="73"/>
      <c r="C14" s="73"/>
      <c r="D14" s="74" t="s">
        <v>21</v>
      </c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6"/>
      <c r="Z14" s="20"/>
      <c r="AA14" s="15"/>
      <c r="AB14" s="44"/>
      <c r="AC14" s="15"/>
      <c r="AD14" s="22"/>
      <c r="AE14" s="10"/>
      <c r="AF14" s="4"/>
      <c r="AI14" s="6"/>
      <c r="AJ14" s="5"/>
      <c r="AK14" s="7"/>
    </row>
    <row r="15" spans="1:37" ht="18.75" customHeight="1" x14ac:dyDescent="0.25">
      <c r="A15" s="72" t="s">
        <v>16</v>
      </c>
      <c r="B15" s="73" t="s">
        <v>24</v>
      </c>
      <c r="C15" s="73" t="s">
        <v>25</v>
      </c>
      <c r="D15" s="48"/>
      <c r="E15" s="37">
        <v>6.6</v>
      </c>
      <c r="F15" s="37" t="s">
        <v>7</v>
      </c>
      <c r="G15" s="37">
        <v>0.7</v>
      </c>
      <c r="H15" s="37" t="s">
        <v>7</v>
      </c>
      <c r="I15" s="37">
        <v>0.5</v>
      </c>
      <c r="J15" s="37" t="s">
        <v>7</v>
      </c>
      <c r="K15" s="23">
        <v>1.3</v>
      </c>
      <c r="L15" s="49" t="s">
        <v>7</v>
      </c>
      <c r="M15" s="49">
        <v>0.2</v>
      </c>
      <c r="N15" s="37" t="s">
        <v>8</v>
      </c>
      <c r="O15" s="35">
        <f>E15*K15*I15*G15*M15</f>
        <v>0.60060000000000002</v>
      </c>
      <c r="P15" s="49"/>
      <c r="Q15" s="49"/>
      <c r="R15" s="49"/>
      <c r="S15" s="49"/>
      <c r="T15" s="37"/>
      <c r="U15" s="37"/>
      <c r="V15" s="50"/>
      <c r="W15" s="50"/>
      <c r="X15" s="51"/>
      <c r="Y15" s="52"/>
      <c r="Z15" s="16">
        <f>O15</f>
        <v>0.60060000000000002</v>
      </c>
      <c r="AA15" s="37" t="s">
        <v>7</v>
      </c>
      <c r="AB15" s="10">
        <f>AB7</f>
        <v>3.83</v>
      </c>
      <c r="AC15" s="37" t="s">
        <v>8</v>
      </c>
      <c r="AD15" s="17">
        <f>Z15*AB15</f>
        <v>2.3002980000000002</v>
      </c>
      <c r="AE15" s="10"/>
      <c r="AF15" s="4"/>
      <c r="AI15" s="6"/>
      <c r="AJ15" s="5"/>
      <c r="AK15" s="7"/>
    </row>
    <row r="16" spans="1:37" ht="90.75" customHeight="1" x14ac:dyDescent="0.25">
      <c r="A16" s="72"/>
      <c r="B16" s="73"/>
      <c r="C16" s="73"/>
      <c r="D16" s="74" t="s">
        <v>21</v>
      </c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6"/>
      <c r="Z16" s="20"/>
      <c r="AA16" s="15"/>
      <c r="AB16" s="44"/>
      <c r="AC16" s="15"/>
      <c r="AD16" s="22"/>
      <c r="AE16" s="10"/>
      <c r="AF16" s="4"/>
      <c r="AI16" s="6"/>
      <c r="AJ16" s="5"/>
      <c r="AK16" s="7"/>
    </row>
    <row r="17" spans="1:37" ht="12" customHeight="1" x14ac:dyDescent="0.25">
      <c r="A17" s="72" t="s">
        <v>26</v>
      </c>
      <c r="B17" s="73" t="s">
        <v>27</v>
      </c>
      <c r="C17" s="73" t="s">
        <v>13</v>
      </c>
      <c r="D17" s="26"/>
      <c r="E17" s="15">
        <v>20.8</v>
      </c>
      <c r="F17" s="15" t="s">
        <v>7</v>
      </c>
      <c r="G17" s="15">
        <v>0.7</v>
      </c>
      <c r="H17" s="15" t="s">
        <v>7</v>
      </c>
      <c r="I17" s="15">
        <v>0.5</v>
      </c>
      <c r="J17" s="15" t="s">
        <v>7</v>
      </c>
      <c r="K17" s="46">
        <v>1.3</v>
      </c>
      <c r="L17" s="40" t="s">
        <v>7</v>
      </c>
      <c r="M17" s="40">
        <v>0.2</v>
      </c>
      <c r="N17" s="15" t="s">
        <v>8</v>
      </c>
      <c r="O17" s="47">
        <f>E17*K17*I17*G17*M17</f>
        <v>1.8928000000000003</v>
      </c>
      <c r="P17" s="40"/>
      <c r="Q17" s="40"/>
      <c r="R17" s="40"/>
      <c r="S17" s="40"/>
      <c r="T17" s="15"/>
      <c r="U17" s="15"/>
      <c r="V17" s="25"/>
      <c r="W17" s="25"/>
      <c r="X17" s="38"/>
      <c r="Y17" s="39"/>
      <c r="Z17" s="16">
        <f>O17</f>
        <v>1.8928000000000003</v>
      </c>
      <c r="AA17" s="37" t="s">
        <v>7</v>
      </c>
      <c r="AB17" s="10">
        <f>AB7</f>
        <v>3.83</v>
      </c>
      <c r="AC17" s="37" t="s">
        <v>8</v>
      </c>
      <c r="AD17" s="17">
        <f>Z17*AB17</f>
        <v>7.2494240000000012</v>
      </c>
      <c r="AE17" s="10"/>
      <c r="AF17" s="4"/>
      <c r="AI17" s="6"/>
      <c r="AJ17" s="5"/>
      <c r="AK17" s="7"/>
    </row>
    <row r="18" spans="1:37" ht="87.75" customHeight="1" x14ac:dyDescent="0.25">
      <c r="A18" s="72"/>
      <c r="B18" s="73"/>
      <c r="C18" s="73"/>
      <c r="D18" s="74" t="s">
        <v>21</v>
      </c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6"/>
      <c r="Z18" s="20"/>
      <c r="AA18" s="15"/>
      <c r="AB18" s="10"/>
      <c r="AC18" s="15"/>
      <c r="AD18" s="22"/>
      <c r="AE18" s="10"/>
      <c r="AF18" s="4"/>
      <c r="AI18" s="6"/>
      <c r="AJ18" s="5"/>
      <c r="AK18" s="7"/>
    </row>
    <row r="19" spans="1:37" ht="14.25" customHeight="1" x14ac:dyDescent="0.25">
      <c r="A19" s="92" t="s">
        <v>10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4"/>
      <c r="Z19" s="98">
        <f>AD17+AD15+AD13+AD10+AD7</f>
        <v>85.150061359999981</v>
      </c>
      <c r="AA19" s="99"/>
      <c r="AB19" s="99"/>
      <c r="AC19" s="99"/>
      <c r="AD19" s="100"/>
      <c r="AE19" s="9"/>
    </row>
    <row r="20" spans="1:37" x14ac:dyDescent="0.25">
      <c r="A20" s="92" t="s">
        <v>5</v>
      </c>
      <c r="B20" s="93"/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4"/>
      <c r="Z20" s="98">
        <f>Z19*1000</f>
        <v>85150.061359999978</v>
      </c>
      <c r="AA20" s="99"/>
      <c r="AB20" s="99"/>
      <c r="AC20" s="99"/>
      <c r="AD20" s="100"/>
      <c r="AE20" s="9"/>
    </row>
    <row r="21" spans="1:37" ht="18.75" customHeight="1" x14ac:dyDescent="0.25">
      <c r="A21" s="92" t="s">
        <v>6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4"/>
      <c r="Z21" s="95">
        <f>Z20</f>
        <v>85150.061359999978</v>
      </c>
      <c r="AA21" s="96"/>
      <c r="AB21" s="96"/>
      <c r="AC21" s="96"/>
      <c r="AD21" s="97"/>
      <c r="AE21" s="9"/>
    </row>
    <row r="22" spans="1:37" x14ac:dyDescent="0.25">
      <c r="A22" s="92" t="s">
        <v>30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4"/>
      <c r="X22" s="54"/>
      <c r="Y22" s="54"/>
      <c r="Z22" s="95">
        <f>SUM(Z21*18%)</f>
        <v>15327.011044799996</v>
      </c>
      <c r="AA22" s="96"/>
      <c r="AB22" s="96"/>
      <c r="AC22" s="96"/>
      <c r="AD22" s="97"/>
    </row>
    <row r="23" spans="1:37" x14ac:dyDescent="0.25">
      <c r="A23" s="92" t="s">
        <v>31</v>
      </c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4"/>
      <c r="X23" s="54"/>
      <c r="Y23" s="54"/>
      <c r="Z23" s="95">
        <f>SUM(Z21:AD22)</f>
        <v>100477.07240479997</v>
      </c>
      <c r="AA23" s="96"/>
      <c r="AB23" s="96"/>
      <c r="AC23" s="96"/>
      <c r="AD23" s="97"/>
    </row>
    <row r="24" spans="1:37" x14ac:dyDescent="0.25">
      <c r="A24" s="66" t="s">
        <v>32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54"/>
      <c r="Y24" s="54"/>
      <c r="Z24" s="67">
        <f>Z23*1.06225</f>
        <v>106731.77016199876</v>
      </c>
      <c r="AA24" s="68"/>
      <c r="AB24" s="68"/>
      <c r="AC24" s="68"/>
      <c r="AD24" s="68"/>
    </row>
  </sheetData>
  <mergeCells count="42">
    <mergeCell ref="Z21:AD21"/>
    <mergeCell ref="A20:Y20"/>
    <mergeCell ref="A21:Y21"/>
    <mergeCell ref="A17:A18"/>
    <mergeCell ref="B17:B18"/>
    <mergeCell ref="C17:C18"/>
    <mergeCell ref="C13:C14"/>
    <mergeCell ref="D14:Y14"/>
    <mergeCell ref="A19:Y19"/>
    <mergeCell ref="Z19:AD19"/>
    <mergeCell ref="Z20:AD20"/>
    <mergeCell ref="E7:J7"/>
    <mergeCell ref="A4:Z4"/>
    <mergeCell ref="A3:AD3"/>
    <mergeCell ref="A2:AD2"/>
    <mergeCell ref="D12:Y12"/>
    <mergeCell ref="E10:J10"/>
    <mergeCell ref="A7:A9"/>
    <mergeCell ref="B7:B9"/>
    <mergeCell ref="C7:C9"/>
    <mergeCell ref="D8:Y8"/>
    <mergeCell ref="D6:Y6"/>
    <mergeCell ref="Z6:AD6"/>
    <mergeCell ref="A10:A12"/>
    <mergeCell ref="B10:B12"/>
    <mergeCell ref="C10:C12"/>
    <mergeCell ref="Z8:AD9"/>
    <mergeCell ref="D9:Y9"/>
    <mergeCell ref="A13:A14"/>
    <mergeCell ref="A24:W24"/>
    <mergeCell ref="Z24:AD24"/>
    <mergeCell ref="D11:Y11"/>
    <mergeCell ref="A15:A16"/>
    <mergeCell ref="B15:B16"/>
    <mergeCell ref="C15:C16"/>
    <mergeCell ref="D16:Y16"/>
    <mergeCell ref="D18:Y18"/>
    <mergeCell ref="A22:W22"/>
    <mergeCell ref="Z22:AD22"/>
    <mergeCell ref="A23:W23"/>
    <mergeCell ref="Z23:AD23"/>
    <mergeCell ref="B13:B14"/>
  </mergeCells>
  <pageMargins left="0.56000000000000005" right="0.17" top="0.19" bottom="0.17" header="0.3" footer="0.3"/>
  <pageSetup paperSize="9" scale="54" orientation="portrait" r:id="rId1"/>
  <colBreaks count="1" manualBreakCount="1">
    <brk id="30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2018-10-31T05:48:08Z</dcterms:modified>
</cp:coreProperties>
</file>