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Микропроцессорные устройства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7" i="1" l="1"/>
  <c r="P37" i="1" s="1"/>
  <c r="O38" i="1"/>
  <c r="P38" i="1" s="1"/>
  <c r="O36" i="1"/>
  <c r="P36" i="1" s="1"/>
  <c r="M37" i="1"/>
  <c r="M38" i="1"/>
  <c r="M36" i="1"/>
  <c r="L37" i="1"/>
  <c r="L38" i="1"/>
  <c r="L36" i="1"/>
  <c r="J37" i="1"/>
  <c r="J38" i="1"/>
  <c r="J36" i="1"/>
  <c r="G36" i="1"/>
  <c r="G37" i="1"/>
  <c r="G38" i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M25" i="1"/>
  <c r="M26" i="1"/>
  <c r="M27" i="1"/>
  <c r="M28" i="1"/>
  <c r="M29" i="1"/>
  <c r="M30" i="1"/>
  <c r="M31" i="1"/>
  <c r="M32" i="1"/>
  <c r="M33" i="1"/>
  <c r="L25" i="1"/>
  <c r="L26" i="1"/>
  <c r="L27" i="1"/>
  <c r="L28" i="1"/>
  <c r="L29" i="1"/>
  <c r="L30" i="1"/>
  <c r="L31" i="1"/>
  <c r="L32" i="1"/>
  <c r="L33" i="1"/>
  <c r="J25" i="1"/>
  <c r="J26" i="1"/>
  <c r="J27" i="1"/>
  <c r="J28" i="1"/>
  <c r="J29" i="1"/>
  <c r="J30" i="1"/>
  <c r="J31" i="1"/>
  <c r="J32" i="1"/>
  <c r="J33" i="1"/>
  <c r="I25" i="1"/>
  <c r="I26" i="1"/>
  <c r="I27" i="1"/>
  <c r="I28" i="1"/>
  <c r="I29" i="1"/>
  <c r="I30" i="1"/>
  <c r="I31" i="1"/>
  <c r="I32" i="1"/>
  <c r="I33" i="1"/>
  <c r="G25" i="1"/>
  <c r="G26" i="1"/>
  <c r="G27" i="1"/>
  <c r="G28" i="1"/>
  <c r="G29" i="1"/>
  <c r="G30" i="1"/>
  <c r="G31" i="1"/>
  <c r="G32" i="1"/>
  <c r="G33" i="1"/>
  <c r="O20" i="1"/>
  <c r="P20" i="1" s="1"/>
  <c r="O21" i="1"/>
  <c r="P21" i="1" s="1"/>
  <c r="O24" i="1"/>
  <c r="P24" i="1" s="1"/>
  <c r="M20" i="1"/>
  <c r="M21" i="1"/>
  <c r="M24" i="1"/>
  <c r="L20" i="1"/>
  <c r="L21" i="1"/>
  <c r="L24" i="1"/>
  <c r="J20" i="1"/>
  <c r="J21" i="1"/>
  <c r="J24" i="1"/>
  <c r="I20" i="1"/>
  <c r="I21" i="1"/>
  <c r="I24" i="1"/>
  <c r="G20" i="1"/>
  <c r="G21" i="1"/>
  <c r="G24" i="1"/>
  <c r="P39" i="1" l="1"/>
  <c r="G39" i="1"/>
  <c r="P34" i="1"/>
  <c r="G34" i="1"/>
  <c r="P22" i="1"/>
  <c r="G22" i="1"/>
  <c r="G40" i="1" l="1"/>
  <c r="P40" i="1"/>
  <c r="L12" i="1"/>
  <c r="L13" i="1"/>
  <c r="L14" i="1"/>
  <c r="L15" i="1"/>
  <c r="L16" i="1"/>
  <c r="J12" i="1"/>
  <c r="J13" i="1"/>
  <c r="J14" i="1"/>
  <c r="J15" i="1"/>
  <c r="J16" i="1"/>
  <c r="I12" i="1"/>
  <c r="I13" i="1"/>
  <c r="I14" i="1"/>
  <c r="I15" i="1"/>
  <c r="I16" i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0" i="1"/>
  <c r="P10" i="1" s="1"/>
  <c r="L11" i="1"/>
  <c r="L10" i="1"/>
  <c r="J11" i="1"/>
  <c r="J10" i="1"/>
  <c r="P17" i="1" l="1"/>
  <c r="P41" i="1" s="1"/>
  <c r="P42" i="1" s="1"/>
  <c r="M12" i="1"/>
  <c r="M15" i="1"/>
  <c r="M10" i="1"/>
  <c r="G12" i="1"/>
  <c r="M14" i="1"/>
  <c r="G10" i="1"/>
  <c r="G15" i="1"/>
  <c r="G13" i="1"/>
  <c r="M13" i="1"/>
  <c r="M16" i="1"/>
  <c r="G16" i="1"/>
  <c r="G11" i="1"/>
  <c r="M11" i="1"/>
  <c r="G14" i="1"/>
  <c r="G17" i="1" l="1"/>
  <c r="G41" i="1" s="1"/>
  <c r="G42" i="1" s="1"/>
</calcChain>
</file>

<file path=xl/sharedStrings.xml><?xml version="1.0" encoding="utf-8"?>
<sst xmlns="http://schemas.openxmlformats.org/spreadsheetml/2006/main" count="83" uniqueCount="52">
  <si>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</si>
  <si>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</si>
  <si>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</si>
  <si>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</si>
  <si>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</si>
  <si>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</si>
  <si>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</si>
  <si>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</si>
  <si>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</si>
  <si>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</si>
  <si>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</si>
  <si>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</si>
  <si>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</si>
  <si>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</si>
  <si>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</si>
  <si>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</si>
  <si>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</si>
  <si>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</si>
  <si>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</si>
  <si>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</si>
  <si>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</si>
  <si>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ИТОГО по филиалу "ХЭС" СП "ЦЭС"</t>
  </si>
  <si>
    <t>ИТОГО по филиалу "ХЭС" СП "СЭС"</t>
  </si>
  <si>
    <t>Итого по филиалу "ЮЯЭС"</t>
  </si>
  <si>
    <t>Микропроцессорные устройства, шкафы релейной защиты и автоматики</t>
  </si>
  <si>
    <t>Микропроцессорное устройство определения места повреждения Сириус-2-ОМП-5А-220В-И1 на ПС 35кВ Угловая  или аналог согласно карте заказа Приложения №1.1</t>
  </si>
  <si>
    <t>Микропроцессорное устройство защиты Сириус-2-АЧР-5А-220В-И3  или аналог согласно карте заказа Приложения №1.1</t>
  </si>
  <si>
    <t>Микропроцессорное устройство защиты Сириус-ТН-К-220В-И1  или аналог согласно карте заказа Приложения №1.1</t>
  </si>
  <si>
    <t>Реле тока Сириус-2-Л-К-5А-220В-И1 или аналог согласно опросного листа Приложения №1.1</t>
  </si>
  <si>
    <t xml:space="preserve">Микропроцессорное устройство защиты Орион-РТЗ-З или аналог согласно опросного листа Приложения №1.1  </t>
  </si>
  <si>
    <t>Шкаф защиты трехобмоточного трансформатора  ШЭРА-ТТ-40016 для ПС 110/35/6кВ Бурейск или аналог согласно требованиям указанным в Приложении №1.2</t>
  </si>
  <si>
    <t>Шеф-монтажные и шеф-наладочные работы</t>
  </si>
  <si>
    <t>усл.ед.</t>
  </si>
  <si>
    <t>1.2. филиал АО «ДРСК» «Хабаровские электрические сети»</t>
  </si>
  <si>
    <t>1.2.1 СП «Северные электрические сети» г. Комсомольск-на-Амуре</t>
  </si>
  <si>
    <t>1.2.2 СП «Центральные электрические сети» г. Хабаровск</t>
  </si>
  <si>
    <t>1.3. филиал АО «ДРСК» «Электрические сети ЕАО»</t>
  </si>
  <si>
    <t>Микропроцессорное устройство определения места повреждения  Сириус-2-ОМП-5А-220В-И1 на ПС 110/35/6 кВ АК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</si>
  <si>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110/35/10 кВ Корфовская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</si>
  <si>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110/35/6 кВ Южная  или аналог согласно карте заказа Приложения №1.3</t>
  </si>
  <si>
    <t>Микропроцессорное устройство определения места повреждения  Сириус-2-ОМП-5А-220В-И1 на ВЛ-35 кВ "Петровичи- Насосная"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</si>
  <si>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 кВ Бройлерная 2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</si>
  <si>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110/35/10 кВ "Котиково"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</si>
  <si>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110/35/6 кВ "ГВФ"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</si>
  <si>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110/10 кВ "Бикин"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</si>
  <si>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110/35/10 кВ Хор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</si>
  <si>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110/35/10 кВ Гродеково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</si>
  <si>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110/6кВ Солнечная  или аналог согласно карте заказа Приложения №1.3</t>
  </si>
  <si>
    <t>Микропроцессорное устройство определения места повреждения  Сириус-2-ОМП-5А-220В-И1 на ПС 110/10кВ Картель  или аналог согласно карте заказа Приложения №1.3</t>
  </si>
  <si>
    <t>Микропроцессорное устройство определения места повреждения  Сириус-2-ОМП-5А-220В-И1 на ПС 35/10 кВ "ДСК" Николаевка или аналог согласно техническим характеристикам Приложения №1.4</t>
  </si>
  <si>
    <t>Микропроцессорное устройство определения места повреждения  Сириус-2-ОМП-5А-220В-И1 на ПС 35/10 кВ "Валдгейм"  или аналог согласно техническим характеристикам Приложения №1.4</t>
  </si>
  <si>
    <t xml:space="preserve">Фильтр питания Орион-ФП или аналог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</si>
</sst>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/>
      <top/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 style="thin">
        <color indexed="60"/>
      </right>
      <top/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indexed="60"/>
      </left>
      <right/>
      <top style="thin">
        <color indexed="60"/>
      </top>
      <bottom/>
      <diagonal/>
    </border>
    <border>
      <left/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5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5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49" fontId="2" fillId="6" borderId="44" xfId="0" applyNumberFormat="1" applyFont="1" applyFill="1" applyBorder="1" applyAlignment="1">
      <alignment horizontal="left" vertical="top" wrapText="1"/>
    </xf>
    <xf numFmtId="4" fontId="2" fillId="6" borderId="45" xfId="0" applyNumberFormat="1" applyFont="1" applyFill="1" applyBorder="1" applyAlignment="1">
      <alignment horizontal="center" vertical="top" wrapText="1"/>
    </xf>
    <xf numFmtId="4" fontId="1" fillId="4" borderId="51" xfId="0" applyNumberFormat="1" applyFont="1" applyFill="1" applyBorder="1" applyAlignment="1">
      <alignment horizontal="center" vertical="center" wrapText="1"/>
    </xf>
    <xf numFmtId="4" fontId="8" fillId="6" borderId="32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50" xfId="0" applyNumberFormat="1" applyFont="1" applyFill="1" applyBorder="1" applyAlignment="1" applyProtection="1">
      <alignment horizontal="right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6" xfId="0" applyFont="1" applyFill="1" applyBorder="1" applyAlignment="1">
      <alignment horizontal="left"/>
    </xf>
    <xf numFmtId="0" fontId="4" fillId="7" borderId="47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1" fillId="6" borderId="42" xfId="0" applyFont="1" applyFill="1" applyBorder="1" applyAlignment="1">
      <alignment horizontal="left"/>
    </xf>
    <xf numFmtId="0" fontId="1" fillId="6" borderId="43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6" xfId="0" applyFont="1" applyFill="1" applyBorder="1" applyAlignment="1">
      <alignment horizontal="center"/>
    </xf>
    <xf numFmtId="0" fontId="4" fillId="7" borderId="37" xfId="0" applyFont="1" applyFill="1" applyBorder="1" applyAlignment="1">
      <alignment horizontal="center"/>
    </xf>
    <xf numFmtId="0" fontId="4" fillId="7" borderId="38" xfId="0" applyFont="1" applyFill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1" fillId="6" borderId="53" xfId="0" applyFont="1" applyFill="1" applyBorder="1" applyAlignment="1">
      <alignment horizontal="left"/>
    </xf>
    <xf numFmtId="0" fontId="11" fillId="6" borderId="47" xfId="0" applyFont="1" applyFill="1" applyBorder="1" applyAlignment="1">
      <alignment horizontal="left"/>
    </xf>
    <xf numFmtId="0" fontId="11" fillId="6" borderId="54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46" xfId="0" applyFont="1" applyFill="1" applyBorder="1" applyAlignment="1">
      <alignment horizontal="center"/>
    </xf>
    <xf numFmtId="0" fontId="1" fillId="7" borderId="47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left"/>
    </xf>
    <xf numFmtId="0" fontId="4" fillId="7" borderId="41" xfId="0" applyFont="1" applyFill="1" applyBorder="1" applyAlignment="1">
      <alignment horizontal="left"/>
    </xf>
    <xf numFmtId="0" fontId="12" fillId="0" borderId="55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horizontal="left" vertical="center" wrapText="1"/>
    </xf>
    <xf numFmtId="1" fontId="0" fillId="0" borderId="56" xfId="0" applyNumberFormat="1" applyFont="1" applyBorder="1" applyAlignment="1">
      <alignment horizontal="center" vertical="center"/>
    </xf>
    <xf numFmtId="1" fontId="0" fillId="0" borderId="57" xfId="0" applyNumberFormat="1" applyFont="1" applyBorder="1" applyAlignment="1">
      <alignment horizontal="center" vertical="center"/>
    </xf>
    <xf numFmtId="1" fontId="0" fillId="0" borderId="58" xfId="0" applyNumberFormat="1" applyFont="1" applyBorder="1" applyAlignment="1">
      <alignment horizontal="center" vertical="center"/>
    </xf>
    <xf numFmtId="1" fontId="0" fillId="0" borderId="59" xfId="0" applyNumberFormat="1" applyFont="1" applyBorder="1" applyAlignment="1">
      <alignment horizontal="center" vertical="center"/>
    </xf>
    <xf numFmtId="0" fontId="1" fillId="7" borderId="43" xfId="0" applyFont="1" applyFill="1" applyBorder="1" applyAlignment="1">
      <alignment horizontal="left"/>
    </xf>
    <xf numFmtId="1" fontId="13" fillId="0" borderId="55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4" fontId="14" fillId="0" borderId="60" xfId="0" applyNumberFormat="1" applyFont="1" applyBorder="1" applyAlignment="1">
      <alignment horizontal="center" vertical="center" wrapText="1"/>
    </xf>
    <xf numFmtId="4" fontId="14" fillId="0" borderId="32" xfId="0" applyNumberFormat="1" applyFont="1" applyBorder="1" applyAlignment="1">
      <alignment horizontal="center" vertical="center" wrapText="1"/>
    </xf>
    <xf numFmtId="0" fontId="4" fillId="7" borderId="43" xfId="0" applyFont="1" applyFill="1" applyBorder="1" applyAlignment="1">
      <alignment horizontal="left"/>
    </xf>
    <xf numFmtId="0" fontId="4" fillId="7" borderId="37" xfId="0" applyFont="1" applyFill="1" applyBorder="1" applyAlignment="1">
      <alignment horizontal="left"/>
    </xf>
    <xf numFmtId="1" fontId="13" fillId="0" borderId="60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top" wrapText="1"/>
    </xf>
    <xf numFmtId="4" fontId="1" fillId="6" borderId="24" xfId="0" applyNumberFormat="1" applyFont="1" applyFill="1" applyBorder="1" applyAlignment="1">
      <alignment horizontal="center" vertical="top" wrapText="1"/>
    </xf>
    <xf numFmtId="0" fontId="4" fillId="6" borderId="61" xfId="0" applyFont="1" applyFill="1" applyBorder="1" applyAlignment="1">
      <alignment horizontal="center"/>
    </xf>
    <xf numFmtId="49" fontId="2" fillId="6" borderId="62" xfId="0" applyNumberFormat="1" applyFont="1" applyFill="1" applyBorder="1" applyAlignment="1">
      <alignment horizontal="left" vertical="top" wrapText="1"/>
    </xf>
    <xf numFmtId="3" fontId="2" fillId="6" borderId="28" xfId="0" applyNumberFormat="1" applyFont="1" applyFill="1" applyBorder="1" applyAlignment="1">
      <alignment horizontal="center" vertical="top" wrapText="1"/>
    </xf>
    <xf numFmtId="4" fontId="2" fillId="6" borderId="28" xfId="0" applyNumberFormat="1" applyFont="1" applyFill="1" applyBorder="1" applyAlignment="1">
      <alignment horizontal="center" vertical="top" wrapText="1"/>
    </xf>
    <xf numFmtId="0" fontId="1" fillId="6" borderId="32" xfId="0" applyFont="1" applyFill="1" applyBorder="1" applyAlignment="1">
      <alignment horizontal="left"/>
    </xf>
    <xf numFmtId="0" fontId="4" fillId="7" borderId="0" xfId="0" applyFont="1" applyFill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12" fillId="0" borderId="60" xfId="0" applyNumberFormat="1" applyFont="1" applyBorder="1" applyAlignment="1">
      <alignment horizontal="left" vertical="center" wrapText="1"/>
    </xf>
    <xf numFmtId="1" fontId="0" fillId="0" borderId="63" xfId="0" applyNumberFormat="1" applyFont="1" applyBorder="1" applyAlignment="1">
      <alignment horizontal="center" vertical="center"/>
    </xf>
    <xf numFmtId="1" fontId="0" fillId="0" borderId="64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left"/>
    </xf>
    <xf numFmtId="0" fontId="4" fillId="0" borderId="3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abSelected="1" zoomScale="85" zoomScaleNormal="85" workbookViewId="0">
      <selection activeCell="B39" sqref="B39:F39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9" t="s">
        <v>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0" t="s">
        <v>12</v>
      </c>
      <c r="C3" s="51"/>
      <c r="D3" s="51"/>
      <c r="E3" s="52"/>
      <c r="F3" s="26">
        <v>2951412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9" t="s">
        <v>24</v>
      </c>
      <c r="C4" s="59"/>
      <c r="D4" s="59"/>
      <c r="E4" s="59"/>
      <c r="F4" s="59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0" t="s">
        <v>13</v>
      </c>
      <c r="C7" s="52"/>
      <c r="D7" s="61"/>
      <c r="E7" s="61"/>
      <c r="F7" s="62"/>
      <c r="G7" s="63"/>
      <c r="H7" s="5"/>
      <c r="I7" s="50" t="s">
        <v>4</v>
      </c>
      <c r="J7" s="51"/>
      <c r="K7" s="51"/>
      <c r="L7" s="51"/>
      <c r="M7" s="51"/>
      <c r="N7" s="51"/>
      <c r="O7" s="51"/>
      <c r="P7" s="8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3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81" t="s">
        <v>18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3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89.25" x14ac:dyDescent="0.25">
      <c r="A10" s="6"/>
      <c r="B10" s="31">
        <v>1</v>
      </c>
      <c r="C10" s="96" t="s">
        <v>25</v>
      </c>
      <c r="D10" s="98" t="s">
        <v>20</v>
      </c>
      <c r="E10" s="105">
        <v>87589.85</v>
      </c>
      <c r="F10" s="103">
        <v>1</v>
      </c>
      <c r="G10" s="34">
        <f>E10*F10</f>
        <v>87589.85</v>
      </c>
      <c r="H10" s="1"/>
      <c r="I10" s="35">
        <f>B10</f>
        <v>1</v>
      </c>
      <c r="J10" s="36" t="str">
        <f>C10</f>
        <v>Микропроцессорное устройство определения места повреждения Сириус-2-ОМП-5А-220В-И1 на ПС 35кВ Угловая  или аналог согласно карте заказа Приложения №1.1</v>
      </c>
      <c r="K10" s="41"/>
      <c r="L10" s="38" t="str">
        <f>D10</f>
        <v>шт</v>
      </c>
      <c r="M10" s="39">
        <f>E10</f>
        <v>87589.85</v>
      </c>
      <c r="N10" s="32"/>
      <c r="O10" s="38">
        <f>F10</f>
        <v>1</v>
      </c>
      <c r="P10" s="4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3.75" x14ac:dyDescent="0.25">
      <c r="A11" s="6"/>
      <c r="B11" s="11">
        <v>2</v>
      </c>
      <c r="C11" s="97" t="s">
        <v>26</v>
      </c>
      <c r="D11" s="99" t="s">
        <v>20</v>
      </c>
      <c r="E11" s="105">
        <v>82998</v>
      </c>
      <c r="F11" s="104">
        <v>2</v>
      </c>
      <c r="G11" s="22">
        <f t="shared" ref="G11:G16" si="0">E11*F11</f>
        <v>165996</v>
      </c>
      <c r="H11" s="1"/>
      <c r="I11" s="16">
        <f t="shared" ref="I11:I16" si="1">B11</f>
        <v>2</v>
      </c>
      <c r="J11" s="17" t="str">
        <f t="shared" ref="J11:J38" si="2">C11</f>
        <v>Микропроцессорное устройство защиты Сириус-2-АЧР-5А-220В-И3  или аналог согласно карте заказа Приложения №1.1</v>
      </c>
      <c r="K11" s="13"/>
      <c r="L11" s="19" t="str">
        <f t="shared" ref="L11:L38" si="3">D11</f>
        <v>шт</v>
      </c>
      <c r="M11" s="24">
        <f t="shared" ref="M11:M38" si="4">E11</f>
        <v>82998</v>
      </c>
      <c r="N11" s="12"/>
      <c r="O11" s="19">
        <f t="shared" ref="O11:O38" si="5">F11</f>
        <v>2</v>
      </c>
      <c r="P11" s="20">
        <f t="shared" ref="P11:P38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3.75" x14ac:dyDescent="0.25">
      <c r="A12" s="6"/>
      <c r="B12" s="11">
        <v>3</v>
      </c>
      <c r="C12" s="97" t="s">
        <v>27</v>
      </c>
      <c r="D12" s="99" t="s">
        <v>20</v>
      </c>
      <c r="E12" s="105">
        <v>59200</v>
      </c>
      <c r="F12" s="104">
        <v>4</v>
      </c>
      <c r="G12" s="22">
        <f t="shared" si="0"/>
        <v>236800</v>
      </c>
      <c r="H12" s="1"/>
      <c r="I12" s="16">
        <f t="shared" si="1"/>
        <v>3</v>
      </c>
      <c r="J12" s="17" t="str">
        <f t="shared" si="2"/>
        <v>Микропроцессорное устройство защиты Сириус-ТН-К-220В-И1  или аналог согласно карте заказа Приложения №1.1</v>
      </c>
      <c r="K12" s="13"/>
      <c r="L12" s="19" t="str">
        <f t="shared" si="3"/>
        <v>шт</v>
      </c>
      <c r="M12" s="24">
        <f t="shared" si="4"/>
        <v>59200</v>
      </c>
      <c r="N12" s="12"/>
      <c r="O12" s="19">
        <f t="shared" si="5"/>
        <v>4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1" x14ac:dyDescent="0.25">
      <c r="A13" s="6"/>
      <c r="B13" s="11">
        <v>4</v>
      </c>
      <c r="C13" s="97" t="s">
        <v>28</v>
      </c>
      <c r="D13" s="99" t="s">
        <v>20</v>
      </c>
      <c r="E13" s="105">
        <v>59200</v>
      </c>
      <c r="F13" s="104">
        <v>5</v>
      </c>
      <c r="G13" s="22">
        <f t="shared" si="0"/>
        <v>296000</v>
      </c>
      <c r="H13" s="1"/>
      <c r="I13" s="16">
        <f t="shared" si="1"/>
        <v>4</v>
      </c>
      <c r="J13" s="17" t="str">
        <f t="shared" si="2"/>
        <v>Реле тока Сириус-2-Л-К-5А-220В-И1 или аналог согласно опросного листа Приложения №1.1</v>
      </c>
      <c r="K13" s="13"/>
      <c r="L13" s="19" t="str">
        <f t="shared" si="3"/>
        <v>шт</v>
      </c>
      <c r="M13" s="24">
        <f t="shared" si="4"/>
        <v>59200</v>
      </c>
      <c r="N13" s="12"/>
      <c r="O13" s="19">
        <f t="shared" si="5"/>
        <v>5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63.75" x14ac:dyDescent="0.25">
      <c r="A14" s="6"/>
      <c r="B14" s="11">
        <v>5</v>
      </c>
      <c r="C14" s="97" t="s">
        <v>29</v>
      </c>
      <c r="D14" s="99" t="s">
        <v>20</v>
      </c>
      <c r="E14" s="105">
        <v>59925.599999999999</v>
      </c>
      <c r="F14" s="104">
        <v>11</v>
      </c>
      <c r="G14" s="22">
        <f t="shared" si="0"/>
        <v>659181.6</v>
      </c>
      <c r="H14" s="1"/>
      <c r="I14" s="16">
        <f t="shared" si="1"/>
        <v>5</v>
      </c>
      <c r="J14" s="17" t="str">
        <f t="shared" si="2"/>
        <v xml:space="preserve">Микропроцессорное устройство защиты Орион-РТЗ-З или аналог согласно опросного листа Приложения №1.1  </v>
      </c>
      <c r="K14" s="13"/>
      <c r="L14" s="19" t="str">
        <f t="shared" si="3"/>
        <v>шт</v>
      </c>
      <c r="M14" s="24">
        <f t="shared" si="4"/>
        <v>59925.599999999999</v>
      </c>
      <c r="N14" s="12"/>
      <c r="O14" s="19">
        <f t="shared" si="5"/>
        <v>11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02" x14ac:dyDescent="0.25">
      <c r="A15" s="6"/>
      <c r="B15" s="11">
        <v>6</v>
      </c>
      <c r="C15" s="97" t="s">
        <v>30</v>
      </c>
      <c r="D15" s="99" t="s">
        <v>20</v>
      </c>
      <c r="E15" s="105">
        <v>2400000</v>
      </c>
      <c r="F15" s="104">
        <v>1</v>
      </c>
      <c r="G15" s="22">
        <f t="shared" si="0"/>
        <v>2400000</v>
      </c>
      <c r="H15" s="1"/>
      <c r="I15" s="16">
        <f t="shared" si="1"/>
        <v>6</v>
      </c>
      <c r="J15" s="17" t="str">
        <f t="shared" si="2"/>
        <v>Шкаф защиты трехобмоточного трансформатора  ШЭРА-ТТ-40016 для ПС 110/35/6кВ Бурейск или аналог согласно требованиям указанным в Приложении №1.2</v>
      </c>
      <c r="K15" s="13"/>
      <c r="L15" s="19" t="str">
        <f t="shared" si="3"/>
        <v>шт</v>
      </c>
      <c r="M15" s="24">
        <f t="shared" si="4"/>
        <v>2400000</v>
      </c>
      <c r="N15" s="12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x14ac:dyDescent="0.25">
      <c r="A16" s="6"/>
      <c r="B16" s="11">
        <v>7</v>
      </c>
      <c r="C16" s="97" t="s">
        <v>31</v>
      </c>
      <c r="D16" s="99" t="s">
        <v>32</v>
      </c>
      <c r="E16" s="106">
        <v>150000</v>
      </c>
      <c r="F16" s="104">
        <v>1</v>
      </c>
      <c r="G16" s="22">
        <f t="shared" si="0"/>
        <v>150000</v>
      </c>
      <c r="H16" s="1"/>
      <c r="I16" s="16">
        <f t="shared" si="1"/>
        <v>7</v>
      </c>
      <c r="J16" s="17" t="str">
        <f t="shared" si="2"/>
        <v>Шеф-монтажные и шеф-наладочные работы</v>
      </c>
      <c r="K16" s="13"/>
      <c r="L16" s="19" t="str">
        <f t="shared" si="3"/>
        <v>усл.ед.</v>
      </c>
      <c r="M16" s="24">
        <f t="shared" si="4"/>
        <v>150000</v>
      </c>
      <c r="N16" s="12"/>
      <c r="O16" s="19">
        <f t="shared" si="5"/>
        <v>1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84" t="s">
        <v>19</v>
      </c>
      <c r="C17" s="85"/>
      <c r="D17" s="85"/>
      <c r="E17" s="102"/>
      <c r="F17" s="86"/>
      <c r="G17" s="29">
        <f>G10+G11+G12+G13+G14+G15+G16</f>
        <v>3995567.45</v>
      </c>
      <c r="H17" s="43"/>
      <c r="I17" s="87" t="s">
        <v>19</v>
      </c>
      <c r="J17" s="88"/>
      <c r="K17" s="88"/>
      <c r="L17" s="88"/>
      <c r="M17" s="88"/>
      <c r="N17" s="88"/>
      <c r="O17" s="89"/>
      <c r="P17" s="30">
        <f>SUM(P10:P16)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/>
      <c r="B18" s="72" t="s">
        <v>33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6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/>
      <c r="B19" s="90" t="s">
        <v>34</v>
      </c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90" thickBot="1" x14ac:dyDescent="0.3">
      <c r="A20" s="6"/>
      <c r="B20" s="31">
        <v>1</v>
      </c>
      <c r="C20" s="97" t="s">
        <v>47</v>
      </c>
      <c r="D20" s="98" t="s">
        <v>20</v>
      </c>
      <c r="E20" s="106">
        <v>87589.83</v>
      </c>
      <c r="F20" s="100">
        <v>4</v>
      </c>
      <c r="G20" s="34">
        <f t="shared" ref="G20:G38" si="7">E20*F20</f>
        <v>350359.32</v>
      </c>
      <c r="H20" s="1"/>
      <c r="I20" s="35">
        <f t="shared" ref="I20:I33" si="8">B20</f>
        <v>1</v>
      </c>
      <c r="J20" s="44" t="str">
        <f t="shared" si="2"/>
        <v>Микропроцессорное устройство определения места повреждения  Сириус-2-ОМП-5А-220В-И1 на ПС 110/6кВ Солнечная  или аналог согласно карте заказа Приложения №1.3</v>
      </c>
      <c r="K20" s="37"/>
      <c r="L20" s="38" t="str">
        <f t="shared" si="3"/>
        <v>шт</v>
      </c>
      <c r="M20" s="39">
        <f t="shared" si="4"/>
        <v>87589.83</v>
      </c>
      <c r="N20" s="33"/>
      <c r="O20" s="38">
        <f t="shared" si="5"/>
        <v>4</v>
      </c>
      <c r="P20" s="45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90" thickBot="1" x14ac:dyDescent="0.3">
      <c r="A21" s="6"/>
      <c r="B21" s="11">
        <v>2</v>
      </c>
      <c r="C21" s="97" t="s">
        <v>48</v>
      </c>
      <c r="D21" s="99" t="s">
        <v>20</v>
      </c>
      <c r="E21" s="106">
        <v>87589.83</v>
      </c>
      <c r="F21" s="101">
        <v>1</v>
      </c>
      <c r="G21" s="22">
        <f t="shared" si="7"/>
        <v>87589.83</v>
      </c>
      <c r="H21" s="1"/>
      <c r="I21" s="16">
        <f t="shared" si="8"/>
        <v>2</v>
      </c>
      <c r="J21" s="18" t="str">
        <f t="shared" si="2"/>
        <v>Микропроцессорное устройство определения места повреждения  Сириус-2-ОМП-5А-220В-И1 на ПС 110/10кВ Картель  или аналог согласно карте заказа Приложения №1.3</v>
      </c>
      <c r="K21" s="28"/>
      <c r="L21" s="19" t="str">
        <f t="shared" si="3"/>
        <v>шт</v>
      </c>
      <c r="M21" s="24">
        <f t="shared" si="4"/>
        <v>87589.83</v>
      </c>
      <c r="N21" s="27"/>
      <c r="O21" s="19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thickBot="1" x14ac:dyDescent="0.3">
      <c r="A22" s="6"/>
      <c r="B22" s="93" t="s">
        <v>22</v>
      </c>
      <c r="C22" s="94"/>
      <c r="D22" s="94"/>
      <c r="E22" s="107"/>
      <c r="F22" s="95"/>
      <c r="G22" s="29">
        <f>SUM(G20:G21)</f>
        <v>437949.15</v>
      </c>
      <c r="H22" s="43"/>
      <c r="I22" s="69" t="s">
        <v>22</v>
      </c>
      <c r="J22" s="70"/>
      <c r="K22" s="70"/>
      <c r="L22" s="70"/>
      <c r="M22" s="70"/>
      <c r="N22" s="70"/>
      <c r="O22" s="71"/>
      <c r="P22" s="40">
        <f>SUM(P20:P21)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/>
      <c r="B23" s="72" t="s">
        <v>35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6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90" thickBot="1" x14ac:dyDescent="0.3">
      <c r="A24" s="6"/>
      <c r="B24" s="31">
        <v>1</v>
      </c>
      <c r="C24" s="97" t="s">
        <v>37</v>
      </c>
      <c r="D24" s="98" t="s">
        <v>20</v>
      </c>
      <c r="E24" s="106">
        <v>87589.83</v>
      </c>
      <c r="F24" s="104">
        <v>1</v>
      </c>
      <c r="G24" s="34">
        <f t="shared" si="7"/>
        <v>87589.83</v>
      </c>
      <c r="H24" s="1"/>
      <c r="I24" s="35">
        <f t="shared" si="8"/>
        <v>1</v>
      </c>
      <c r="J24" s="44" t="str">
        <f t="shared" si="2"/>
        <v>Микропроцессорное устройство определения места повреждения  Сириус-2-ОМП-5А-220В-И1 на ПС 110/35/6 кВ АК  или аналог согласно карте заказа Приложения №1.3</v>
      </c>
      <c r="K24" s="37"/>
      <c r="L24" s="38" t="str">
        <f t="shared" si="3"/>
        <v>шт</v>
      </c>
      <c r="M24" s="39">
        <f t="shared" si="4"/>
        <v>87589.83</v>
      </c>
      <c r="N24" s="33"/>
      <c r="O24" s="38">
        <f t="shared" si="5"/>
        <v>1</v>
      </c>
      <c r="P24" s="45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90" thickBot="1" x14ac:dyDescent="0.3">
      <c r="A25" s="6"/>
      <c r="B25" s="11">
        <v>2</v>
      </c>
      <c r="C25" s="97" t="s">
        <v>38</v>
      </c>
      <c r="D25" s="99" t="s">
        <v>20</v>
      </c>
      <c r="E25" s="106">
        <v>87589.83</v>
      </c>
      <c r="F25" s="104">
        <v>1</v>
      </c>
      <c r="G25" s="22">
        <f t="shared" si="7"/>
        <v>87589.83</v>
      </c>
      <c r="H25" s="1"/>
      <c r="I25" s="16">
        <f t="shared" si="8"/>
        <v>2</v>
      </c>
      <c r="J25" s="18" t="str">
        <f t="shared" si="2"/>
        <v>Микропроцессорное устройство определения места повреждения  Сириус-2-ОМП-5А-220В-И1 на ПС 110/35/10 кВ Корфовская  или аналог согласно карте заказа Приложения №1.3</v>
      </c>
      <c r="K25" s="28"/>
      <c r="L25" s="19" t="str">
        <f t="shared" si="3"/>
        <v>шт</v>
      </c>
      <c r="M25" s="24">
        <f t="shared" si="4"/>
        <v>87589.83</v>
      </c>
      <c r="N25" s="27"/>
      <c r="O25" s="19">
        <f t="shared" si="5"/>
        <v>1</v>
      </c>
      <c r="P25" s="21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90" thickBot="1" x14ac:dyDescent="0.3">
      <c r="A26" s="6"/>
      <c r="B26" s="11">
        <v>3</v>
      </c>
      <c r="C26" s="97" t="s">
        <v>39</v>
      </c>
      <c r="D26" s="99" t="s">
        <v>20</v>
      </c>
      <c r="E26" s="106">
        <v>87589.83</v>
      </c>
      <c r="F26" s="104">
        <v>2</v>
      </c>
      <c r="G26" s="22">
        <f t="shared" si="7"/>
        <v>175179.66</v>
      </c>
      <c r="H26" s="1"/>
      <c r="I26" s="16">
        <f t="shared" si="8"/>
        <v>3</v>
      </c>
      <c r="J26" s="18" t="str">
        <f t="shared" si="2"/>
        <v>Микропроцессорное устройство определения места повреждения  Сириус-2-ОМП-5А-220В-И1 на ПС 110/35/6 кВ Южная  или аналог согласно карте заказа Приложения №1.3</v>
      </c>
      <c r="K26" s="28"/>
      <c r="L26" s="19" t="str">
        <f t="shared" si="3"/>
        <v>шт</v>
      </c>
      <c r="M26" s="24">
        <f t="shared" si="4"/>
        <v>87589.83</v>
      </c>
      <c r="N26" s="27"/>
      <c r="O26" s="19">
        <f t="shared" si="5"/>
        <v>2</v>
      </c>
      <c r="P26" s="21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02.75" thickBot="1" x14ac:dyDescent="0.3">
      <c r="A27" s="6"/>
      <c r="B27" s="11">
        <v>4</v>
      </c>
      <c r="C27" s="97" t="s">
        <v>40</v>
      </c>
      <c r="D27" s="99" t="s">
        <v>20</v>
      </c>
      <c r="E27" s="106">
        <v>87589.83</v>
      </c>
      <c r="F27" s="104">
        <v>1</v>
      </c>
      <c r="G27" s="22">
        <f t="shared" si="7"/>
        <v>87589.83</v>
      </c>
      <c r="H27" s="1"/>
      <c r="I27" s="16">
        <f t="shared" si="8"/>
        <v>4</v>
      </c>
      <c r="J27" s="18" t="str">
        <f t="shared" si="2"/>
        <v>Микропроцессорное устройство определения места повреждения  Сириус-2-ОМП-5А-220В-И1 на ВЛ-35 кВ "Петровичи- Насосная"  или аналог согласно карте заказа Приложения №1.3</v>
      </c>
      <c r="K27" s="28"/>
      <c r="L27" s="19" t="str">
        <f t="shared" si="3"/>
        <v>шт</v>
      </c>
      <c r="M27" s="24">
        <f t="shared" si="4"/>
        <v>87589.83</v>
      </c>
      <c r="N27" s="27"/>
      <c r="O27" s="19">
        <f t="shared" si="5"/>
        <v>1</v>
      </c>
      <c r="P27" s="21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90" thickBot="1" x14ac:dyDescent="0.3">
      <c r="A28" s="6"/>
      <c r="B28" s="11">
        <v>5</v>
      </c>
      <c r="C28" s="97" t="s">
        <v>41</v>
      </c>
      <c r="D28" s="99" t="s">
        <v>20</v>
      </c>
      <c r="E28" s="106">
        <v>87589.83</v>
      </c>
      <c r="F28" s="104">
        <v>1</v>
      </c>
      <c r="G28" s="22">
        <f t="shared" si="7"/>
        <v>87589.83</v>
      </c>
      <c r="H28" s="1"/>
      <c r="I28" s="16">
        <f t="shared" si="8"/>
        <v>5</v>
      </c>
      <c r="J28" s="18" t="str">
        <f t="shared" si="2"/>
        <v>Микропроцессорное устройство определения места повреждения  Сириус-2-ОМП-5А-220В-И1 на ПС 110 кВ Бройлерная 2  или аналог согласно карте заказа Приложения №1.3</v>
      </c>
      <c r="K28" s="28"/>
      <c r="L28" s="19" t="str">
        <f t="shared" si="3"/>
        <v>шт</v>
      </c>
      <c r="M28" s="24">
        <f t="shared" si="4"/>
        <v>87589.83</v>
      </c>
      <c r="N28" s="27"/>
      <c r="O28" s="19">
        <f t="shared" si="5"/>
        <v>1</v>
      </c>
      <c r="P28" s="21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90" thickBot="1" x14ac:dyDescent="0.3">
      <c r="A29" s="6"/>
      <c r="B29" s="11">
        <v>6</v>
      </c>
      <c r="C29" s="97" t="s">
        <v>42</v>
      </c>
      <c r="D29" s="99" t="s">
        <v>20</v>
      </c>
      <c r="E29" s="106">
        <v>87589.83</v>
      </c>
      <c r="F29" s="104">
        <v>1</v>
      </c>
      <c r="G29" s="22">
        <f t="shared" si="7"/>
        <v>87589.83</v>
      </c>
      <c r="H29" s="1"/>
      <c r="I29" s="16">
        <f t="shared" si="8"/>
        <v>6</v>
      </c>
      <c r="J29" s="18" t="str">
        <f t="shared" si="2"/>
        <v>Микропроцессорное устройство определения места повреждения  Сириус-2-ОМП-5А-220В-И1 на ПС 110/35/10 кВ "Котиково"  или аналог согласно карте заказа Приложения №1.3</v>
      </c>
      <c r="K29" s="28"/>
      <c r="L29" s="19" t="str">
        <f t="shared" si="3"/>
        <v>шт</v>
      </c>
      <c r="M29" s="24">
        <f t="shared" si="4"/>
        <v>87589.83</v>
      </c>
      <c r="N29" s="27"/>
      <c r="O29" s="19">
        <f t="shared" si="5"/>
        <v>1</v>
      </c>
      <c r="P29" s="21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90" thickBot="1" x14ac:dyDescent="0.3">
      <c r="A30" s="6"/>
      <c r="B30" s="11">
        <v>7</v>
      </c>
      <c r="C30" s="97" t="s">
        <v>43</v>
      </c>
      <c r="D30" s="99" t="s">
        <v>20</v>
      </c>
      <c r="E30" s="106">
        <v>87589.83</v>
      </c>
      <c r="F30" s="109">
        <v>1</v>
      </c>
      <c r="G30" s="22">
        <f t="shared" si="7"/>
        <v>87589.83</v>
      </c>
      <c r="H30" s="1"/>
      <c r="I30" s="16">
        <f t="shared" si="8"/>
        <v>7</v>
      </c>
      <c r="J30" s="18" t="str">
        <f t="shared" si="2"/>
        <v>Микропроцессорное устройство определения места повреждения  Сириус-2-ОМП-5А-220В-И1 на ПС 110/35/6 кВ "ГВФ"  или аналог согласно карте заказа Приложения №1.3</v>
      </c>
      <c r="K30" s="28"/>
      <c r="L30" s="19" t="str">
        <f t="shared" si="3"/>
        <v>шт</v>
      </c>
      <c r="M30" s="24">
        <f t="shared" si="4"/>
        <v>87589.83</v>
      </c>
      <c r="N30" s="27"/>
      <c r="O30" s="19">
        <f t="shared" si="5"/>
        <v>1</v>
      </c>
      <c r="P30" s="21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0" thickBot="1" x14ac:dyDescent="0.3">
      <c r="A31" s="6"/>
      <c r="B31" s="11">
        <v>8</v>
      </c>
      <c r="C31" s="97" t="s">
        <v>44</v>
      </c>
      <c r="D31" s="99" t="s">
        <v>20</v>
      </c>
      <c r="E31" s="106">
        <v>87589.83</v>
      </c>
      <c r="F31" s="109">
        <v>2</v>
      </c>
      <c r="G31" s="22">
        <f t="shared" si="7"/>
        <v>175179.66</v>
      </c>
      <c r="H31" s="1"/>
      <c r="I31" s="16">
        <f t="shared" si="8"/>
        <v>8</v>
      </c>
      <c r="J31" s="18" t="str">
        <f t="shared" si="2"/>
        <v>Микропроцессорное устройство определения места повреждения  Сириус-2-ОМП-5А-220В-И1 на ПС 110/10 кВ "Бикин"  или аналог согласно карте заказа Приложения №1.3</v>
      </c>
      <c r="K31" s="28"/>
      <c r="L31" s="19" t="str">
        <f t="shared" si="3"/>
        <v>шт</v>
      </c>
      <c r="M31" s="24">
        <f t="shared" si="4"/>
        <v>87589.83</v>
      </c>
      <c r="N31" s="27"/>
      <c r="O31" s="19">
        <f t="shared" si="5"/>
        <v>2</v>
      </c>
      <c r="P31" s="21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90" thickBot="1" x14ac:dyDescent="0.3">
      <c r="A32" s="6"/>
      <c r="B32" s="11">
        <v>9</v>
      </c>
      <c r="C32" s="97" t="s">
        <v>45</v>
      </c>
      <c r="D32" s="99" t="s">
        <v>20</v>
      </c>
      <c r="E32" s="106">
        <v>87589.83</v>
      </c>
      <c r="F32" s="109">
        <v>1</v>
      </c>
      <c r="G32" s="22">
        <f t="shared" si="7"/>
        <v>87589.83</v>
      </c>
      <c r="H32" s="1"/>
      <c r="I32" s="16">
        <f t="shared" si="8"/>
        <v>9</v>
      </c>
      <c r="J32" s="18" t="str">
        <f t="shared" si="2"/>
        <v>Микропроцессорное устройство определения места повреждения  Сириус-2-ОМП-5А-220В-И1 на ПС 110/35/10 кВ Хор  или аналог согласно карте заказа Приложения №1.3</v>
      </c>
      <c r="K32" s="28"/>
      <c r="L32" s="19" t="str">
        <f t="shared" si="3"/>
        <v>шт</v>
      </c>
      <c r="M32" s="24">
        <f t="shared" si="4"/>
        <v>87589.83</v>
      </c>
      <c r="N32" s="27"/>
      <c r="O32" s="19">
        <f t="shared" si="5"/>
        <v>1</v>
      </c>
      <c r="P32" s="21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90" thickBot="1" x14ac:dyDescent="0.3">
      <c r="A33" s="6"/>
      <c r="B33" s="11">
        <v>10</v>
      </c>
      <c r="C33" s="97" t="s">
        <v>46</v>
      </c>
      <c r="D33" s="99" t="s">
        <v>20</v>
      </c>
      <c r="E33" s="106">
        <v>87589.83</v>
      </c>
      <c r="F33" s="109">
        <v>1</v>
      </c>
      <c r="G33" s="22">
        <f t="shared" si="7"/>
        <v>87589.83</v>
      </c>
      <c r="H33" s="1"/>
      <c r="I33" s="112">
        <f t="shared" si="8"/>
        <v>10</v>
      </c>
      <c r="J33" s="113" t="str">
        <f t="shared" si="2"/>
        <v>Микропроцессорное устройство определения места повреждения  Сириус-2-ОМП-5А-220В-И1 на ПС 110/35/10 кВ Гродеково  или аналог согласно карте заказа Приложения №1.3</v>
      </c>
      <c r="K33" s="28"/>
      <c r="L33" s="114" t="str">
        <f t="shared" si="3"/>
        <v>шт</v>
      </c>
      <c r="M33" s="115">
        <f t="shared" si="4"/>
        <v>87589.83</v>
      </c>
      <c r="N33" s="27"/>
      <c r="O33" s="114">
        <f t="shared" si="5"/>
        <v>1</v>
      </c>
      <c r="P33" s="21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thickBot="1" x14ac:dyDescent="0.3">
      <c r="A34" s="6"/>
      <c r="B34" s="66" t="s">
        <v>21</v>
      </c>
      <c r="C34" s="67"/>
      <c r="D34" s="67"/>
      <c r="E34" s="108"/>
      <c r="F34" s="68"/>
      <c r="G34" s="29">
        <f>SUM(G24:G33)</f>
        <v>1051077.96</v>
      </c>
      <c r="H34" s="110"/>
      <c r="I34" s="116" t="s">
        <v>21</v>
      </c>
      <c r="J34" s="116"/>
      <c r="K34" s="116"/>
      <c r="L34" s="116"/>
      <c r="M34" s="116"/>
      <c r="N34" s="116"/>
      <c r="O34" s="116"/>
      <c r="P34" s="111">
        <f>SUM(P24:P33)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/>
      <c r="B35" s="72" t="s">
        <v>36</v>
      </c>
      <c r="C35" s="73"/>
      <c r="D35" s="73"/>
      <c r="E35" s="117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4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5.5" thickBot="1" x14ac:dyDescent="0.3">
      <c r="A36" s="6"/>
      <c r="B36" s="31">
        <v>1</v>
      </c>
      <c r="C36" s="97" t="s">
        <v>49</v>
      </c>
      <c r="D36" s="99" t="s">
        <v>20</v>
      </c>
      <c r="E36" s="106">
        <v>87589.83</v>
      </c>
      <c r="F36" s="101">
        <v>1</v>
      </c>
      <c r="G36" s="34">
        <f t="shared" si="7"/>
        <v>87589.83</v>
      </c>
      <c r="H36" s="1"/>
      <c r="I36" s="35">
        <v>1</v>
      </c>
      <c r="J36" s="44" t="str">
        <f t="shared" si="2"/>
        <v>Микропроцессорное устройство определения места повреждения  Сириус-2-ОМП-5А-220В-И1 на ПС 35/10 кВ "ДСК" Николаевка или аналог согласно техническим характеристикам Приложения №1.4</v>
      </c>
      <c r="K36" s="37"/>
      <c r="L36" s="38" t="str">
        <f t="shared" si="3"/>
        <v>шт</v>
      </c>
      <c r="M36" s="39">
        <f t="shared" si="4"/>
        <v>87589.83</v>
      </c>
      <c r="N36" s="33"/>
      <c r="O36" s="19">
        <f t="shared" si="5"/>
        <v>1</v>
      </c>
      <c r="P36" s="21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5.5" thickBot="1" x14ac:dyDescent="0.3">
      <c r="A37" s="6"/>
      <c r="B37" s="11">
        <v>2</v>
      </c>
      <c r="C37" s="97" t="s">
        <v>50</v>
      </c>
      <c r="D37" s="99" t="s">
        <v>20</v>
      </c>
      <c r="E37" s="106">
        <v>87589.83</v>
      </c>
      <c r="F37" s="101">
        <v>1</v>
      </c>
      <c r="G37" s="22">
        <f t="shared" si="7"/>
        <v>87589.83</v>
      </c>
      <c r="H37" s="1"/>
      <c r="I37" s="16">
        <v>2</v>
      </c>
      <c r="J37" s="18" t="str">
        <f t="shared" si="2"/>
        <v>Микропроцессорное устройство определения места повреждения  Сириус-2-ОМП-5А-220В-И1 на ПС 35/10 кВ "Валдгейм"  или аналог согласно техническим характеристикам Приложения №1.4</v>
      </c>
      <c r="K37" s="28"/>
      <c r="L37" s="19" t="str">
        <f t="shared" si="3"/>
        <v>шт</v>
      </c>
      <c r="M37" s="24">
        <f t="shared" si="4"/>
        <v>87589.83</v>
      </c>
      <c r="N37" s="27"/>
      <c r="O37" s="19">
        <f t="shared" si="5"/>
        <v>1</v>
      </c>
      <c r="P37" s="21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6.25" thickBot="1" x14ac:dyDescent="0.3">
      <c r="A38" s="6"/>
      <c r="B38" s="118">
        <v>3</v>
      </c>
      <c r="C38" s="119" t="s">
        <v>51</v>
      </c>
      <c r="D38" s="120" t="s">
        <v>20</v>
      </c>
      <c r="E38" s="105">
        <v>6200</v>
      </c>
      <c r="F38" s="121">
        <v>2</v>
      </c>
      <c r="G38" s="22">
        <f t="shared" si="7"/>
        <v>12400</v>
      </c>
      <c r="H38" s="1"/>
      <c r="I38" s="16">
        <v>3</v>
      </c>
      <c r="J38" s="18" t="str">
        <f t="shared" si="2"/>
        <v xml:space="preserve">Фильтр питания Орион-ФП или аналог  </v>
      </c>
      <c r="K38" s="28"/>
      <c r="L38" s="19" t="str">
        <f t="shared" si="3"/>
        <v>шт</v>
      </c>
      <c r="M38" s="24">
        <f t="shared" si="4"/>
        <v>6200</v>
      </c>
      <c r="N38" s="27"/>
      <c r="O38" s="19">
        <f t="shared" si="5"/>
        <v>2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"/>
      <c r="B39" s="122" t="s">
        <v>23</v>
      </c>
      <c r="C39" s="123"/>
      <c r="D39" s="123"/>
      <c r="E39" s="123"/>
      <c r="F39" s="123"/>
      <c r="G39" s="47">
        <f>G36+G37+G38</f>
        <v>187579.66</v>
      </c>
      <c r="H39" s="1"/>
      <c r="I39" s="77" t="s">
        <v>23</v>
      </c>
      <c r="J39" s="78"/>
      <c r="K39" s="78"/>
      <c r="L39" s="78"/>
      <c r="M39" s="78"/>
      <c r="N39" s="78"/>
      <c r="O39" s="79"/>
      <c r="P39" s="48">
        <f>P36+P37+P38</f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" customHeight="1" thickBot="1" x14ac:dyDescent="0.3">
      <c r="A40" s="6"/>
      <c r="B40" s="53" t="s">
        <v>7</v>
      </c>
      <c r="C40" s="54"/>
      <c r="D40" s="54"/>
      <c r="E40" s="54"/>
      <c r="F40" s="55"/>
      <c r="G40" s="46">
        <f>G17+G22+G34+G39</f>
        <v>5672174.2200000007</v>
      </c>
      <c r="H40" s="1"/>
      <c r="I40" s="53" t="s">
        <v>7</v>
      </c>
      <c r="J40" s="54"/>
      <c r="K40" s="54"/>
      <c r="L40" s="54"/>
      <c r="M40" s="54"/>
      <c r="N40" s="54"/>
      <c r="O40" s="55"/>
      <c r="P40" s="46">
        <f>P17+P22+P34+P39</f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6"/>
      <c r="B41" s="64" t="s">
        <v>17</v>
      </c>
      <c r="C41" s="65"/>
      <c r="D41" s="65"/>
      <c r="E41" s="65"/>
      <c r="F41" s="25">
        <v>0.2</v>
      </c>
      <c r="G41" s="14">
        <f>G40*F41</f>
        <v>1134434.8440000003</v>
      </c>
      <c r="H41" s="1"/>
      <c r="I41" s="64" t="s">
        <v>17</v>
      </c>
      <c r="J41" s="65"/>
      <c r="K41" s="65"/>
      <c r="L41" s="65"/>
      <c r="M41" s="65"/>
      <c r="N41" s="65"/>
      <c r="O41" s="25">
        <v>0.2</v>
      </c>
      <c r="P41" s="14">
        <f>P40*O41</f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thickBot="1" x14ac:dyDescent="0.3">
      <c r="A42" s="6"/>
      <c r="B42" s="56" t="s">
        <v>8</v>
      </c>
      <c r="C42" s="57"/>
      <c r="D42" s="57"/>
      <c r="E42" s="57"/>
      <c r="F42" s="58"/>
      <c r="G42" s="15">
        <f>G40+G41</f>
        <v>6806609.0640000012</v>
      </c>
      <c r="H42" s="1"/>
      <c r="I42" s="56" t="s">
        <v>8</v>
      </c>
      <c r="J42" s="57"/>
      <c r="K42" s="57"/>
      <c r="L42" s="57"/>
      <c r="M42" s="57"/>
      <c r="N42" s="57"/>
      <c r="O42" s="58"/>
      <c r="P42" s="15">
        <f>P40+P41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3.75" customHeight="1" x14ac:dyDescent="0.25">
      <c r="B43" s="1"/>
      <c r="C43" s="1"/>
      <c r="D43" s="1"/>
      <c r="E43" s="1"/>
      <c r="F43" s="2"/>
      <c r="G43" s="2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6" ht="151.5" customHeight="1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1"/>
    </row>
    <row r="45" spans="1:26" x14ac:dyDescent="0.25">
      <c r="Z45" s="1"/>
    </row>
  </sheetData>
  <mergeCells count="24">
    <mergeCell ref="I39:O39"/>
    <mergeCell ref="I7:P7"/>
    <mergeCell ref="I40:O40"/>
    <mergeCell ref="B9:P9"/>
    <mergeCell ref="B17:F17"/>
    <mergeCell ref="I17:O17"/>
    <mergeCell ref="B18:P18"/>
    <mergeCell ref="B19:P19"/>
    <mergeCell ref="B22:F22"/>
    <mergeCell ref="I22:O22"/>
    <mergeCell ref="B23:P23"/>
    <mergeCell ref="B1:P1"/>
    <mergeCell ref="B3:E3"/>
    <mergeCell ref="B40:F40"/>
    <mergeCell ref="B42:F42"/>
    <mergeCell ref="B4:G4"/>
    <mergeCell ref="B7:G7"/>
    <mergeCell ref="I42:O42"/>
    <mergeCell ref="B41:E41"/>
    <mergeCell ref="I41:N41"/>
    <mergeCell ref="B34:F34"/>
    <mergeCell ref="I34:O34"/>
    <mergeCell ref="B35:P35"/>
    <mergeCell ref="B39:F39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2018-11-02T05:58:07Z</dcterms:modified>
</cp:coreProperties>
</file>