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</workbook>
</file>

<file path=xl/calcChain.xml><?xml version="1.0" encoding="utf-8"?>
<calcChain xmlns="http://schemas.openxmlformats.org/spreadsheetml/2006/main">
  <c r="F104" i="1" l="1"/>
  <c r="F100" i="1"/>
  <c r="F99" i="1"/>
  <c r="F98" i="1"/>
  <c r="F97" i="1"/>
  <c r="F96" i="1"/>
  <c r="F93" i="1"/>
  <c r="F92" i="1"/>
  <c r="F91" i="1"/>
  <c r="F90" i="1"/>
  <c r="F89" i="1"/>
  <c r="F88" i="1"/>
  <c r="F86" i="1"/>
  <c r="F85" i="1"/>
  <c r="F84" i="1"/>
  <c r="F83" i="1"/>
  <c r="F82" i="1"/>
  <c r="F81" i="1"/>
  <c r="F87" i="1"/>
  <c r="F80" i="1"/>
  <c r="F79" i="1"/>
  <c r="F78" i="1"/>
  <c r="F77" i="1"/>
  <c r="F76" i="1"/>
  <c r="Q99" i="1" l="1"/>
  <c r="Q100" i="1"/>
  <c r="Q103" i="1"/>
  <c r="Q104" i="1"/>
  <c r="G106" i="1"/>
  <c r="P98" i="1"/>
  <c r="Q98" i="1" s="1"/>
  <c r="P99" i="1"/>
  <c r="P100" i="1"/>
  <c r="P101" i="1"/>
  <c r="Q101" i="1" s="1"/>
  <c r="P102" i="1"/>
  <c r="Q102" i="1" s="1"/>
  <c r="P103" i="1"/>
  <c r="P104" i="1"/>
  <c r="P105" i="1"/>
  <c r="Q105" i="1" s="1"/>
  <c r="N97" i="1"/>
  <c r="N98" i="1"/>
  <c r="N99" i="1"/>
  <c r="N100" i="1"/>
  <c r="N101" i="1"/>
  <c r="N102" i="1"/>
  <c r="N103" i="1"/>
  <c r="N104" i="1"/>
  <c r="N105" i="1"/>
  <c r="N96" i="1"/>
  <c r="K98" i="1"/>
  <c r="K99" i="1"/>
  <c r="K100" i="1"/>
  <c r="K101" i="1"/>
  <c r="K102" i="1"/>
  <c r="K103" i="1"/>
  <c r="K104" i="1"/>
  <c r="K105" i="1"/>
  <c r="G94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G73" i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41" i="1"/>
  <c r="Q41" i="1" s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J16" i="1"/>
  <c r="J19" i="1"/>
  <c r="J22" i="1"/>
  <c r="J25" i="1"/>
  <c r="J28" i="1"/>
  <c r="J31" i="1"/>
  <c r="J34" i="1"/>
  <c r="J37" i="1"/>
  <c r="J13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10" i="1"/>
  <c r="G39" i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Q73" i="1" l="1"/>
  <c r="P73" i="1"/>
  <c r="H100" i="1" l="1"/>
  <c r="H98" i="1"/>
  <c r="M105" i="1"/>
  <c r="J105" i="1"/>
  <c r="H105" i="1"/>
  <c r="M104" i="1"/>
  <c r="J104" i="1"/>
  <c r="H104" i="1"/>
  <c r="M103" i="1"/>
  <c r="J103" i="1"/>
  <c r="H103" i="1"/>
  <c r="M102" i="1"/>
  <c r="J102" i="1"/>
  <c r="H102" i="1"/>
  <c r="M101" i="1"/>
  <c r="J101" i="1"/>
  <c r="H101" i="1"/>
  <c r="M99" i="1"/>
  <c r="J99" i="1"/>
  <c r="H99" i="1"/>
  <c r="J98" i="1"/>
  <c r="P97" i="1"/>
  <c r="Q97" i="1" s="1"/>
  <c r="M97" i="1"/>
  <c r="K97" i="1"/>
  <c r="J97" i="1"/>
  <c r="H97" i="1"/>
  <c r="P96" i="1"/>
  <c r="M96" i="1"/>
  <c r="K96" i="1"/>
  <c r="J96" i="1"/>
  <c r="H96" i="1"/>
  <c r="P93" i="1"/>
  <c r="Q93" i="1" s="1"/>
  <c r="M93" i="1"/>
  <c r="J93" i="1"/>
  <c r="P92" i="1"/>
  <c r="Q92" i="1" s="1"/>
  <c r="M92" i="1"/>
  <c r="J92" i="1"/>
  <c r="P76" i="1"/>
  <c r="Q76" i="1" s="1"/>
  <c r="M76" i="1"/>
  <c r="K76" i="1"/>
  <c r="J76" i="1"/>
  <c r="H76" i="1"/>
  <c r="K41" i="1"/>
  <c r="H41" i="1"/>
  <c r="Q96" i="1" l="1"/>
  <c r="Q107" i="1" s="1"/>
  <c r="P106" i="1"/>
  <c r="Q106" i="1" s="1"/>
  <c r="H106" i="1"/>
  <c r="H94" i="1"/>
  <c r="H73" i="1"/>
  <c r="J10" i="1"/>
  <c r="P10" i="1"/>
  <c r="K10" i="1"/>
  <c r="H10" i="1"/>
  <c r="H107" i="1" l="1"/>
  <c r="Q10" i="1"/>
  <c r="Q39" i="1" s="1"/>
  <c r="P39" i="1"/>
  <c r="H39" i="1"/>
  <c r="Q108" i="1" l="1"/>
  <c r="Q109" i="1" s="1"/>
  <c r="H108" i="1"/>
  <c r="H109" i="1" s="1"/>
</calcChain>
</file>

<file path=xl/sharedStrings.xml><?xml version="1.0" encoding="utf-8"?>
<sst xmlns="http://schemas.openxmlformats.org/spreadsheetml/2006/main" count="308" uniqueCount="126">
  <si>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</si>
  <si>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</si>
  <si>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</si>
  <si>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</si>
  <si>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</si>
  <si>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</si>
  <si>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</si>
  <si>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</si>
  <si>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</si>
  <si>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</si>
  <si>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</si>
  <si>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</si>
  <si>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</si>
  <si>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</si>
  <si>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</si>
  <si>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</si>
  <si>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</si>
  <si>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</si>
  <si>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</si>
  <si>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</si>
  <si>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</si>
  <si>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</si>
  <si>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</si>
  <si>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>Итого по филиалу "ПЭС"</t>
  </si>
  <si>
    <t>Автокамера</t>
  </si>
  <si>
    <t>7.00-12</t>
  </si>
  <si>
    <t xml:space="preserve">Автошина, </t>
  </si>
  <si>
    <t>240-508 (8,25-20) К-100</t>
  </si>
  <si>
    <t>Автошина</t>
  </si>
  <si>
    <t>15.5-38 Ф-2А 8 сл</t>
  </si>
  <si>
    <t xml:space="preserve"> 9,00-20 ВФ-223 ЮМЗ</t>
  </si>
  <si>
    <t>1220-400*533 И-П184 10 сл</t>
  </si>
  <si>
    <t>185/75R16C Кама 301 104/102 L всесез б/к</t>
  </si>
  <si>
    <t>205/70Р15 МР 95 ГАЗ-3110</t>
  </si>
  <si>
    <t>225/75Р16 КАМА 219</t>
  </si>
  <si>
    <t>225/80Р17,5 SP080 всесез</t>
  </si>
  <si>
    <t>235/70R16 КАМА-221</t>
  </si>
  <si>
    <t>235/75R15 Matador MP 50 Sibir  ICE SUV FD, зима</t>
  </si>
  <si>
    <t xml:space="preserve"> 235/75Р15 И-520 Пилигримм</t>
  </si>
  <si>
    <t>240-508 (8,25-20) ИК-6АМО 10 сл</t>
  </si>
  <si>
    <t>240R508 (8.25Р20) КИ-111 12 сл</t>
  </si>
  <si>
    <t>240Р508 (8.25Р20) VM-201 TYREX CRG 12 сл</t>
  </si>
  <si>
    <t>260Р508 (9,00Р20) О-128 12 сл</t>
  </si>
  <si>
    <t>275/70R-22.5 Бел-108М</t>
  </si>
  <si>
    <t>320Р457 (12.00Р18) КИ-115 А</t>
  </si>
  <si>
    <t>370-508 (14,00-20) ОИ-25 14 сл</t>
  </si>
  <si>
    <t>370-508 (14,00-20) ОИ-25 10 сл</t>
  </si>
  <si>
    <t>385/65 R22,5 кама NT-201</t>
  </si>
  <si>
    <t>425/85Р21 О-184 18 сл</t>
  </si>
  <si>
    <t>7,00-12С  (190-305)   для  автопогрузчика</t>
  </si>
  <si>
    <t>240Р508 (8,25Р20) У-2 10 сл</t>
  </si>
  <si>
    <t>9,00-20 VL-45 ЮМЗ-6</t>
  </si>
  <si>
    <t>9.00R20 LM-210 16PR 144/142L всесез</t>
  </si>
  <si>
    <t xml:space="preserve"> 7.5-20 (200-508)  В-103</t>
  </si>
  <si>
    <t>МТЗ-82-11.2*20 Ф-35</t>
  </si>
  <si>
    <t>205/70R15 Сordian Radial (лето)</t>
  </si>
  <si>
    <t>Артикул</t>
  </si>
  <si>
    <t>к-т</t>
  </si>
  <si>
    <t>185-R15</t>
  </si>
  <si>
    <t xml:space="preserve">260х508 (9х20) ЗИЛ.КАМАЗ </t>
  </si>
  <si>
    <t>7,50-20 ЮМЗ-6, 7.50-20  ВЛ-49</t>
  </si>
  <si>
    <t xml:space="preserve">Автошина </t>
  </si>
  <si>
    <t xml:space="preserve">Автошина  </t>
  </si>
  <si>
    <t>11,00Р20 (300Р508) И-111А 16 сл</t>
  </si>
  <si>
    <t xml:space="preserve">11.00R20 О-168 150/146 </t>
  </si>
  <si>
    <t xml:space="preserve">12,00Р20 (320Р508) Кама-402 18 сл </t>
  </si>
  <si>
    <t>225/75R16 Forward Professional 153</t>
  </si>
  <si>
    <t xml:space="preserve">235/70R16  Matador MP50 Sibir ICE SUV FD зима </t>
  </si>
  <si>
    <t xml:space="preserve">235/70R16 КАМА-221 </t>
  </si>
  <si>
    <t xml:space="preserve">235/70Р16 КАМА-221 б/к </t>
  </si>
  <si>
    <t>235/75Р15 И-520 Пилигримм</t>
  </si>
  <si>
    <t xml:space="preserve">240-381 8.25-15  Погрузчик, 8.25-15 (240-381) Л-187 PR 14 </t>
  </si>
  <si>
    <t xml:space="preserve">315/80 R22,5 Я-636 Tyrex б/к </t>
  </si>
  <si>
    <t>ГАЗ-66, 320-457 (12.00-18) К-70</t>
  </si>
  <si>
    <t>425/85Р21 О-184 18 сл.</t>
  </si>
  <si>
    <t>МТЗ-50, ЮМЗ-6 (передняя), 7.5-20 (200-508)  В-103</t>
  </si>
  <si>
    <t xml:space="preserve">Камера  </t>
  </si>
  <si>
    <t>11,00R20 TR177A</t>
  </si>
  <si>
    <t xml:space="preserve">Камера автомобильная  </t>
  </si>
  <si>
    <t xml:space="preserve">225Р16 УК-16-02 </t>
  </si>
  <si>
    <t xml:space="preserve">225Р16, УК-16-02 </t>
  </si>
  <si>
    <t xml:space="preserve"> 240Р508 (8,25Р20) О-79 12 сл</t>
  </si>
  <si>
    <t xml:space="preserve"> 1200-500х508 ИД-П284 16 сл</t>
  </si>
  <si>
    <t xml:space="preserve"> 320Р508 (12,00Р20) ИД-304 18 сл </t>
  </si>
  <si>
    <t xml:space="preserve"> 1220-400*533 И-П184 10 сл </t>
  </si>
  <si>
    <t xml:space="preserve">185/75R16C Кама 301 104/102 L всесез б/к </t>
  </si>
  <si>
    <t xml:space="preserve"> 225/75 Р16 К153</t>
  </si>
  <si>
    <t xml:space="preserve">225/75Р16 КАМА-218 </t>
  </si>
  <si>
    <t xml:space="preserve">260-508 (9,00-20) ВИ-244 12 сл. </t>
  </si>
  <si>
    <t>320-508 (12,00-20) М-93</t>
  </si>
  <si>
    <t>, 320Р457 (12.00Р18) КИ-115 А</t>
  </si>
  <si>
    <t>320Р508 (12.00Р20) КИ-113</t>
  </si>
  <si>
    <t xml:space="preserve">370-508 (14,00-20) ОИ-25 14 сл. </t>
  </si>
  <si>
    <t>К-т</t>
  </si>
  <si>
    <t>К-т.</t>
  </si>
  <si>
    <t xml:space="preserve">235/75Р15 И-520 </t>
  </si>
  <si>
    <t>225/75 Р16 К153</t>
  </si>
  <si>
    <t>12.00-18 TR70  NorTec</t>
  </si>
  <si>
    <t>16.9-28 DT-124 Voltyre HEAVY</t>
  </si>
  <si>
    <t>225/75Р16 КАМА-218</t>
  </si>
  <si>
    <t>225/75Р16 МР-115</t>
  </si>
  <si>
    <t>8,3-20 В-105А</t>
  </si>
  <si>
    <t>260Р508 (9,00Р20) О-40БМ 1 12 сл</t>
  </si>
  <si>
    <t>320-457 (12.00-18) К-70</t>
  </si>
  <si>
    <t>260-508 (9,00-20) ВИ-244 12 сл</t>
  </si>
  <si>
    <t>21,3Р24 (530Р610)  ФД-14А</t>
  </si>
  <si>
    <t>235/75Р15 VS-5</t>
  </si>
  <si>
    <t>205/70R15 100R NORDMAN RS XL</t>
  </si>
  <si>
    <t>Шина</t>
  </si>
  <si>
    <t>МТЗ-50, 52, 80, 82 (задняя) 15,5Р38 Ф-2А, 10 сл.</t>
  </si>
  <si>
    <t>205/70 R14 VS-1</t>
  </si>
  <si>
    <t>225/75Р16 КАМА-219</t>
  </si>
  <si>
    <t>260Р508 (9,00Р20) КАМАЗ, ЗИЛ, О-40БМ 1 12СЛ</t>
  </si>
  <si>
    <t>320Р457 (12,00Р18) ГАЗ-66, 3308, КИ-115 А</t>
  </si>
  <si>
    <t>12,00Р20 (320Р508) Кама-402</t>
  </si>
  <si>
    <t>425/85R21 КАМА1260 ТУ38.604-11-02-95 для КАМАЗ-43118</t>
  </si>
  <si>
    <t xml:space="preserve">16.9-28 (440/80 R28) IND 530 Goodyear  </t>
  </si>
  <si>
    <t>1.3.1 СП «Центральные электрические сети» г. Хабаровск</t>
  </si>
  <si>
    <t>1.3.2 СП «Северные электрические сети» г.Комсомольск-на-Амуре</t>
  </si>
  <si>
    <t xml:space="preserve">Итого по филиалу "ХЭС" СП "ЦЭС"  </t>
  </si>
  <si>
    <t xml:space="preserve">Итого по филиалу "ХЭС" СП "СЭС" 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</si>
  <si>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</si>
  <si>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</si>
  <si>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</si>
  <si>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</si>
  <si>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№ 8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</si>
</sst>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0"/>
      <name val="Arial"/>
      <family val="2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2">
    <xf numFmtId="0" fontId="0" fillId="0" borderId="0"/>
    <xf numFmtId="0" fontId="21" fillId="0" borderId="0"/>
  </cellStyleXfs>
  <cellXfs count="11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0" fontId="11" fillId="6" borderId="0" xfId="0" applyFont="1" applyFill="1"/>
    <xf numFmtId="0" fontId="11" fillId="0" borderId="0" xfId="0" applyFont="1"/>
    <xf numFmtId="0" fontId="4" fillId="0" borderId="7" xfId="0" applyFont="1" applyBorder="1" applyAlignment="1">
      <alignment horizontal="center" vertical="top"/>
    </xf>
    <xf numFmtId="0" fontId="12" fillId="0" borderId="31" xfId="0" applyNumberFormat="1" applyFont="1" applyBorder="1" applyAlignment="1">
      <alignment horizontal="left" vertical="center" wrapText="1"/>
    </xf>
    <xf numFmtId="0" fontId="11" fillId="0" borderId="31" xfId="0" applyNumberFormat="1" applyFont="1" applyBorder="1" applyAlignment="1">
      <alignment vertical="center" wrapText="1"/>
    </xf>
    <xf numFmtId="0" fontId="13" fillId="0" borderId="31" xfId="0" applyNumberFormat="1" applyFont="1" applyBorder="1" applyAlignment="1">
      <alignment horizontal="right" vertical="center" wrapText="1"/>
    </xf>
    <xf numFmtId="0" fontId="12" fillId="0" borderId="32" xfId="0" applyNumberFormat="1" applyFont="1" applyBorder="1" applyAlignment="1">
      <alignment horizontal="left" vertical="center" wrapText="1"/>
    </xf>
    <xf numFmtId="0" fontId="12" fillId="0" borderId="34" xfId="0" applyNumberFormat="1" applyFont="1" applyBorder="1" applyAlignment="1">
      <alignment horizontal="left" vertical="center" wrapText="1"/>
    </xf>
    <xf numFmtId="0" fontId="4" fillId="0" borderId="28" xfId="0" applyFont="1" applyBorder="1" applyAlignment="1">
      <alignment horizontal="center" vertical="top"/>
    </xf>
    <xf numFmtId="4" fontId="12" fillId="0" borderId="31" xfId="0" applyNumberFormat="1" applyFont="1" applyFill="1" applyBorder="1" applyAlignment="1">
      <alignment horizontal="center" vertical="center" wrapText="1"/>
    </xf>
    <xf numFmtId="2" fontId="13" fillId="0" borderId="31" xfId="0" applyNumberFormat="1" applyFont="1" applyFill="1" applyBorder="1" applyAlignment="1">
      <alignment horizontal="center" vertical="center" wrapText="1"/>
    </xf>
    <xf numFmtId="0" fontId="11" fillId="0" borderId="31" xfId="0" applyFont="1" applyFill="1" applyBorder="1"/>
    <xf numFmtId="0" fontId="12" fillId="0" borderId="31" xfId="0" applyNumberFormat="1" applyFont="1" applyBorder="1" applyAlignment="1">
      <alignment vertical="center" wrapText="1"/>
    </xf>
    <xf numFmtId="4" fontId="12" fillId="0" borderId="31" xfId="0" applyNumberFormat="1" applyFont="1" applyBorder="1" applyAlignment="1">
      <alignment vertical="center" wrapText="1"/>
    </xf>
    <xf numFmtId="0" fontId="12" fillId="0" borderId="40" xfId="0" applyNumberFormat="1" applyFont="1" applyBorder="1" applyAlignment="1">
      <alignment horizontal="left" vertical="center" wrapText="1"/>
    </xf>
    <xf numFmtId="3" fontId="15" fillId="0" borderId="3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horizontal="center" vertical="top" wrapText="1"/>
    </xf>
    <xf numFmtId="0" fontId="15" fillId="0" borderId="34" xfId="0" applyNumberFormat="1" applyFont="1" applyBorder="1" applyAlignment="1">
      <alignment horizontal="left" vertical="top" wrapText="1"/>
    </xf>
    <xf numFmtId="0" fontId="15" fillId="0" borderId="31" xfId="0" applyNumberFormat="1" applyFont="1" applyBorder="1" applyAlignment="1">
      <alignment vertical="top" wrapText="1"/>
    </xf>
    <xf numFmtId="4" fontId="14" fillId="0" borderId="31" xfId="0" applyNumberFormat="1" applyFont="1" applyFill="1" applyBorder="1" applyAlignment="1">
      <alignment horizontal="center" vertical="top" wrapText="1"/>
    </xf>
    <xf numFmtId="0" fontId="15" fillId="0" borderId="31" xfId="0" applyNumberFormat="1" applyFont="1" applyBorder="1" applyAlignment="1">
      <alignment horizontal="right" vertical="top" wrapText="1"/>
    </xf>
    <xf numFmtId="2" fontId="15" fillId="0" borderId="31" xfId="0" applyNumberFormat="1" applyFont="1" applyFill="1" applyBorder="1" applyAlignment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7" xfId="0" applyFont="1" applyBorder="1" applyAlignment="1">
      <alignment horizontal="center" vertical="top"/>
    </xf>
    <xf numFmtId="4" fontId="17" fillId="2" borderId="8" xfId="0" applyNumberFormat="1" applyFont="1" applyFill="1" applyBorder="1" applyAlignment="1" applyProtection="1">
      <alignment horizontal="center" vertical="top" wrapText="1"/>
      <protection locked="0"/>
    </xf>
    <xf numFmtId="4" fontId="17" fillId="5" borderId="9" xfId="0" applyNumberFormat="1" applyFont="1" applyFill="1" applyBorder="1" applyAlignment="1" applyProtection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5" borderId="7" xfId="0" applyFont="1" applyFill="1" applyBorder="1" applyAlignment="1">
      <alignment horizontal="center" vertical="top"/>
    </xf>
    <xf numFmtId="49" fontId="16" fillId="5" borderId="14" xfId="0" applyNumberFormat="1" applyFont="1" applyFill="1" applyBorder="1" applyAlignment="1">
      <alignment horizontal="left" vertical="top" wrapText="1"/>
    </xf>
    <xf numFmtId="49" fontId="17" fillId="2" borderId="8" xfId="0" applyNumberFormat="1" applyFont="1" applyFill="1" applyBorder="1" applyAlignment="1" applyProtection="1">
      <alignment horizontal="left" vertical="top" wrapText="1"/>
      <protection locked="0"/>
    </xf>
    <xf numFmtId="3" fontId="16" fillId="5" borderId="8" xfId="0" applyNumberFormat="1" applyFont="1" applyFill="1" applyBorder="1" applyAlignment="1">
      <alignment horizontal="center" vertical="top" wrapText="1"/>
    </xf>
    <xf numFmtId="4" fontId="16" fillId="5" borderId="8" xfId="0" applyNumberFormat="1" applyFont="1" applyFill="1" applyBorder="1" applyAlignment="1">
      <alignment horizontal="center" vertical="top" wrapText="1"/>
    </xf>
    <xf numFmtId="4" fontId="16" fillId="5" borderId="9" xfId="0" applyNumberFormat="1" applyFont="1" applyFill="1" applyBorder="1" applyAlignment="1">
      <alignment horizontal="center" vertical="top" wrapText="1"/>
    </xf>
    <xf numFmtId="0" fontId="16" fillId="0" borderId="0" xfId="0" applyFont="1"/>
    <xf numFmtId="4" fontId="17" fillId="2" borderId="14" xfId="0" applyNumberFormat="1" applyFont="1" applyFill="1" applyBorder="1" applyAlignment="1" applyProtection="1">
      <alignment horizontal="center" vertical="top" wrapText="1"/>
      <protection locked="0"/>
    </xf>
    <xf numFmtId="0" fontId="15" fillId="0" borderId="31" xfId="0" applyNumberFormat="1" applyFont="1" applyBorder="1" applyAlignment="1">
      <alignment horizontal="left" vertical="top" wrapText="1"/>
    </xf>
    <xf numFmtId="3" fontId="17" fillId="2" borderId="8" xfId="0" applyNumberFormat="1" applyFont="1" applyFill="1" applyBorder="1" applyAlignment="1" applyProtection="1">
      <alignment horizontal="center" vertical="top" wrapText="1"/>
      <protection locked="0"/>
    </xf>
    <xf numFmtId="0" fontId="16" fillId="0" borderId="28" xfId="0" applyFont="1" applyBorder="1" applyAlignment="1">
      <alignment horizontal="center" vertical="top"/>
    </xf>
    <xf numFmtId="0" fontId="15" fillId="0" borderId="31" xfId="0" applyNumberFormat="1" applyFont="1" applyBorder="1" applyAlignment="1">
      <alignment horizontal="left" vertical="center" wrapText="1"/>
    </xf>
    <xf numFmtId="0" fontId="15" fillId="0" borderId="31" xfId="0" applyNumberFormat="1" applyFont="1" applyBorder="1" applyAlignment="1">
      <alignment horizontal="left" vertical="top" wrapText="1" shrinkToFit="1"/>
    </xf>
    <xf numFmtId="49" fontId="16" fillId="7" borderId="14" xfId="0" applyNumberFormat="1" applyFont="1" applyFill="1" applyBorder="1" applyAlignment="1">
      <alignment horizontal="left" vertical="top" wrapText="1"/>
    </xf>
    <xf numFmtId="4" fontId="17" fillId="2" borderId="29" xfId="0" applyNumberFormat="1" applyFont="1" applyFill="1" applyBorder="1" applyAlignment="1" applyProtection="1">
      <alignment horizontal="center" vertical="top" wrapText="1"/>
      <protection locked="0"/>
    </xf>
    <xf numFmtId="3" fontId="17" fillId="2" borderId="29" xfId="0" applyNumberFormat="1" applyFont="1" applyFill="1" applyBorder="1" applyAlignment="1" applyProtection="1">
      <alignment horizontal="center" vertical="top" wrapText="1"/>
      <protection locked="0"/>
    </xf>
    <xf numFmtId="49" fontId="17" fillId="2" borderId="29" xfId="0" applyNumberFormat="1" applyFont="1" applyFill="1" applyBorder="1" applyAlignment="1" applyProtection="1">
      <alignment horizontal="left" vertical="top" wrapText="1"/>
      <protection locked="0"/>
    </xf>
    <xf numFmtId="4" fontId="16" fillId="5" borderId="30" xfId="0" applyNumberFormat="1" applyFont="1" applyFill="1" applyBorder="1" applyAlignment="1">
      <alignment horizontal="center" vertical="top" wrapText="1"/>
    </xf>
    <xf numFmtId="0" fontId="0" fillId="0" borderId="34" xfId="0" applyFont="1" applyBorder="1" applyAlignment="1">
      <alignment horizontal="left" vertical="center" wrapText="1"/>
    </xf>
    <xf numFmtId="0" fontId="18" fillId="0" borderId="34" xfId="0" applyFont="1" applyBorder="1" applyAlignment="1">
      <alignment horizontal="center" vertical="top" wrapText="1"/>
    </xf>
    <xf numFmtId="0" fontId="20" fillId="0" borderId="31" xfId="0" applyNumberFormat="1" applyFont="1" applyBorder="1" applyAlignment="1">
      <alignment horizontal="left" vertical="center" wrapText="1"/>
    </xf>
    <xf numFmtId="0" fontId="20" fillId="0" borderId="32" xfId="0" applyNumberFormat="1" applyFont="1" applyBorder="1" applyAlignment="1">
      <alignment horizontal="left" vertical="center" wrapText="1"/>
    </xf>
    <xf numFmtId="0" fontId="20" fillId="2" borderId="31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0" fillId="2" borderId="32" xfId="0" applyNumberFormat="1" applyFont="1" applyFill="1" applyBorder="1" applyAlignment="1">
      <alignment horizontal="left" vertical="center" wrapText="1"/>
    </xf>
    <xf numFmtId="0" fontId="16" fillId="0" borderId="31" xfId="0" applyFont="1" applyBorder="1"/>
    <xf numFmtId="3" fontId="15" fillId="0" borderId="31" xfId="0" applyNumberFormat="1" applyFont="1" applyFill="1" applyBorder="1" applyAlignment="1">
      <alignment horizontal="center" vertical="top"/>
    </xf>
    <xf numFmtId="3" fontId="16" fillId="5" borderId="41" xfId="0" applyNumberFormat="1" applyFont="1" applyFill="1" applyBorder="1" applyAlignment="1">
      <alignment horizontal="center" vertical="top" wrapText="1"/>
    </xf>
    <xf numFmtId="4" fontId="16" fillId="5" borderId="14" xfId="0" applyNumberFormat="1" applyFont="1" applyFill="1" applyBorder="1" applyAlignment="1">
      <alignment horizontal="center" vertical="top" wrapText="1"/>
    </xf>
    <xf numFmtId="0" fontId="16" fillId="7" borderId="31" xfId="0" applyFont="1" applyFill="1" applyBorder="1"/>
    <xf numFmtId="3" fontId="11" fillId="0" borderId="31" xfId="0" applyNumberFormat="1" applyFont="1" applyFill="1" applyBorder="1"/>
    <xf numFmtId="3" fontId="11" fillId="0" borderId="31" xfId="0" applyNumberFormat="1" applyFont="1" applyBorder="1" applyAlignment="1">
      <alignment vertical="center" wrapText="1"/>
    </xf>
    <xf numFmtId="3" fontId="12" fillId="0" borderId="31" xfId="0" applyNumberFormat="1" applyFont="1" applyBorder="1" applyAlignment="1">
      <alignment vertical="center" wrapText="1"/>
    </xf>
    <xf numFmtId="3" fontId="12" fillId="0" borderId="31" xfId="0" applyNumberFormat="1" applyFont="1" applyBorder="1" applyAlignment="1">
      <alignment horizontal="center" vertical="center" wrapText="1"/>
    </xf>
    <xf numFmtId="3" fontId="11" fillId="0" borderId="31" xfId="0" applyNumberFormat="1" applyFont="1" applyFill="1" applyBorder="1" applyAlignment="1">
      <alignment horizontal="center"/>
    </xf>
    <xf numFmtId="4" fontId="17" fillId="0" borderId="8" xfId="0" applyNumberFormat="1" applyFont="1" applyFill="1" applyBorder="1" applyAlignment="1" applyProtection="1">
      <alignment horizontal="center" vertical="top" wrapText="1"/>
      <protection locked="0"/>
    </xf>
    <xf numFmtId="4" fontId="17" fillId="0" borderId="29" xfId="0" applyNumberFormat="1" applyFont="1" applyFill="1" applyBorder="1" applyAlignment="1" applyProtection="1">
      <alignment horizontal="center" vertical="top" wrapText="1"/>
      <protection locked="0"/>
    </xf>
    <xf numFmtId="0" fontId="22" fillId="0" borderId="0" xfId="0" applyFont="1" applyAlignment="1">
      <alignment horizontal="left"/>
    </xf>
    <xf numFmtId="0" fontId="14" fillId="0" borderId="39" xfId="0" applyNumberFormat="1" applyFont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14" fillId="0" borderId="33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0" fontId="19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0" fontId="10" fillId="6" borderId="26" xfId="0" applyNumberFormat="1" applyFont="1" applyFill="1" applyBorder="1" applyAlignment="1">
      <alignment horizontal="center" vertical="center" wrapText="1"/>
    </xf>
    <xf numFmtId="0" fontId="10" fillId="6" borderId="27" xfId="0" applyNumberFormat="1" applyFont="1" applyFill="1" applyBorder="1" applyAlignment="1">
      <alignment horizontal="center" vertical="center" wrapText="1"/>
    </xf>
    <xf numFmtId="0" fontId="10" fillId="6" borderId="35" xfId="0" applyNumberFormat="1" applyFont="1" applyFill="1" applyBorder="1" applyAlignment="1">
      <alignment horizontal="center" vertical="top" wrapText="1"/>
    </xf>
    <xf numFmtId="0" fontId="10" fillId="6" borderId="33" xfId="0" applyNumberFormat="1" applyFont="1" applyFill="1" applyBorder="1" applyAlignment="1">
      <alignment horizontal="center" vertical="top" wrapText="1"/>
    </xf>
    <xf numFmtId="0" fontId="10" fillId="6" borderId="34" xfId="0" applyNumberFormat="1" applyFont="1" applyFill="1" applyBorder="1" applyAlignment="1">
      <alignment horizontal="center" vertical="top" wrapText="1"/>
    </xf>
    <xf numFmtId="0" fontId="10" fillId="6" borderId="32" xfId="0" applyNumberFormat="1" applyFont="1" applyFill="1" applyBorder="1" applyAlignment="1">
      <alignment horizontal="center" vertical="center" wrapText="1"/>
    </xf>
    <xf numFmtId="0" fontId="10" fillId="6" borderId="36" xfId="0" applyNumberFormat="1" applyFont="1" applyFill="1" applyBorder="1" applyAlignment="1">
      <alignment horizontal="center" vertical="center" wrapText="1"/>
    </xf>
    <xf numFmtId="0" fontId="10" fillId="6" borderId="33" xfId="0" applyNumberFormat="1" applyFont="1" applyFill="1" applyBorder="1" applyAlignment="1">
      <alignment horizontal="center" vertical="center" wrapText="1"/>
    </xf>
    <xf numFmtId="0" fontId="10" fillId="6" borderId="34" xfId="0" applyNumberFormat="1" applyFont="1" applyFill="1" applyBorder="1" applyAlignment="1">
      <alignment horizontal="center" vertical="center" wrapText="1"/>
    </xf>
    <xf numFmtId="0" fontId="14" fillId="0" borderId="35" xfId="0" applyNumberFormat="1" applyFont="1" applyBorder="1" applyAlignment="1">
      <alignment horizontal="center" vertical="top" wrapText="1"/>
    </xf>
    <xf numFmtId="0" fontId="18" fillId="0" borderId="34" xfId="0" applyFont="1" applyBorder="1" applyAlignment="1">
      <alignment horizontal="center" vertical="top" wrapText="1"/>
    </xf>
    <xf numFmtId="0" fontId="12" fillId="0" borderId="37" xfId="0" applyNumberFormat="1" applyFont="1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top" wrapText="1"/>
    </xf>
    <xf numFmtId="0" fontId="23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3"/>
  <sheetViews>
    <sheetView tabSelected="1" zoomScaleNormal="100" workbookViewId="0">
      <selection activeCell="Q114" sqref="Q114"/>
    </sheetView>
  </sheetViews>
  <sheetFormatPr defaultRowHeight="15" x14ac:dyDescent="0.25"/>
  <cols>
    <col min="1" max="1" width="4.5703125" customWidth="1"/>
    <col min="2" max="2" width="6.42578125" customWidth="1"/>
    <col min="3" max="4" width="16.140625" customWidth="1"/>
    <col min="5" max="5" width="7.140625" customWidth="1"/>
    <col min="6" max="6" width="11.42578125" customWidth="1"/>
    <col min="7" max="7" width="14.5703125" customWidth="1"/>
    <col min="8" max="8" width="22.85546875" customWidth="1"/>
    <col min="11" max="11" width="27.1406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84" t="s">
        <v>125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85" t="s">
        <v>21</v>
      </c>
      <c r="C3" s="86"/>
      <c r="D3" s="86"/>
      <c r="E3" s="86"/>
      <c r="F3" s="87"/>
      <c r="G3" s="12">
        <v>13786510.119999999</v>
      </c>
      <c r="H3" s="13" t="s">
        <v>2</v>
      </c>
      <c r="I3" s="1"/>
      <c r="J3" s="85" t="s">
        <v>121</v>
      </c>
      <c r="K3" s="86"/>
      <c r="L3" s="86"/>
      <c r="M3" s="86"/>
      <c r="N3" s="86"/>
      <c r="O3" s="86"/>
      <c r="P3" s="86"/>
      <c r="Q3" s="86"/>
      <c r="R3" s="114"/>
      <c r="S3" s="1"/>
      <c r="T3" s="1"/>
      <c r="U3" s="1"/>
      <c r="V3" s="1"/>
      <c r="W3" s="1"/>
      <c r="X3" s="1"/>
      <c r="Y3" s="1"/>
      <c r="Z3" s="1"/>
      <c r="AA3" s="1"/>
    </row>
    <row r="4" spans="1:27" ht="28.5" customHeight="1" x14ac:dyDescent="0.25">
      <c r="B4" s="94"/>
      <c r="C4" s="94"/>
      <c r="D4" s="94"/>
      <c r="E4" s="94"/>
      <c r="F4" s="94"/>
      <c r="G4" s="94"/>
      <c r="H4" s="94"/>
      <c r="I4" s="1"/>
      <c r="J4" s="115" t="s">
        <v>122</v>
      </c>
      <c r="K4" s="115"/>
      <c r="L4" s="115"/>
      <c r="M4" s="115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1"/>
      <c r="E5" s="1"/>
      <c r="F5" s="1"/>
      <c r="G5" s="1"/>
      <c r="H5" s="1"/>
      <c r="I5" s="1"/>
      <c r="J5" s="80" t="s">
        <v>123</v>
      </c>
      <c r="K5" s="80"/>
      <c r="L5" s="80"/>
      <c r="M5" s="80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95" t="s">
        <v>11</v>
      </c>
      <c r="C7" s="87"/>
      <c r="D7" s="87"/>
      <c r="E7" s="96"/>
      <c r="F7" s="96"/>
      <c r="G7" s="97"/>
      <c r="H7" s="98"/>
      <c r="I7" s="3"/>
      <c r="J7" s="85" t="s">
        <v>3</v>
      </c>
      <c r="K7" s="86"/>
      <c r="L7" s="86"/>
      <c r="M7" s="86"/>
      <c r="N7" s="86"/>
      <c r="O7" s="86"/>
      <c r="P7" s="86"/>
      <c r="Q7" s="114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14.75" x14ac:dyDescent="0.25">
      <c r="B8" s="5" t="s">
        <v>4</v>
      </c>
      <c r="C8" s="6" t="s">
        <v>0</v>
      </c>
      <c r="D8" s="6" t="s">
        <v>56</v>
      </c>
      <c r="E8" s="6" t="s">
        <v>8</v>
      </c>
      <c r="F8" s="7" t="s">
        <v>9</v>
      </c>
      <c r="G8" s="7" t="s">
        <v>5</v>
      </c>
      <c r="H8" s="8" t="s">
        <v>10</v>
      </c>
      <c r="I8" s="1"/>
      <c r="J8" s="5" t="s">
        <v>4</v>
      </c>
      <c r="K8" s="6" t="s">
        <v>1</v>
      </c>
      <c r="L8" s="7" t="s">
        <v>13</v>
      </c>
      <c r="M8" s="6" t="s">
        <v>8</v>
      </c>
      <c r="N8" s="7" t="s">
        <v>9</v>
      </c>
      <c r="O8" s="7" t="s">
        <v>14</v>
      </c>
      <c r="P8" s="7" t="s">
        <v>5</v>
      </c>
      <c r="Q8" s="8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15" customFormat="1" ht="17.25" customHeight="1" x14ac:dyDescent="0.25">
      <c r="A9" s="101" t="s">
        <v>17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</row>
    <row r="10" spans="1:27" s="49" customFormat="1" x14ac:dyDescent="0.25">
      <c r="A10" s="38"/>
      <c r="B10" s="39">
        <v>1</v>
      </c>
      <c r="C10" s="63" t="s">
        <v>24</v>
      </c>
      <c r="D10" s="64" t="s">
        <v>25</v>
      </c>
      <c r="E10" s="68" t="s">
        <v>12</v>
      </c>
      <c r="F10" s="50">
        <v>632.79750000000001</v>
      </c>
      <c r="G10" s="30">
        <v>4</v>
      </c>
      <c r="H10" s="41">
        <f>F10*G10</f>
        <v>2531.19</v>
      </c>
      <c r="I10" s="42"/>
      <c r="J10" s="43">
        <f>B10</f>
        <v>1</v>
      </c>
      <c r="K10" s="44" t="str">
        <f>C10</f>
        <v>Автокамера</v>
      </c>
      <c r="L10" s="70"/>
      <c r="M10" s="72" t="str">
        <f>E10</f>
        <v>шт.</v>
      </c>
      <c r="N10" s="71">
        <f>F10</f>
        <v>632.79750000000001</v>
      </c>
      <c r="O10" s="40"/>
      <c r="P10" s="46">
        <f>G10</f>
        <v>4</v>
      </c>
      <c r="Q10" s="48">
        <f>O10*P10</f>
        <v>0</v>
      </c>
      <c r="R10" s="42"/>
      <c r="S10" s="42"/>
      <c r="T10" s="42"/>
      <c r="U10" s="42"/>
      <c r="V10" s="42"/>
      <c r="W10" s="42"/>
      <c r="X10" s="42"/>
      <c r="Y10" s="42"/>
      <c r="Z10" s="42"/>
      <c r="AA10" s="42"/>
    </row>
    <row r="11" spans="1:27" s="49" customFormat="1" ht="25.5" x14ac:dyDescent="0.25">
      <c r="A11" s="38"/>
      <c r="B11" s="39">
        <v>2</v>
      </c>
      <c r="C11" s="63" t="s">
        <v>28</v>
      </c>
      <c r="D11" s="64" t="s">
        <v>27</v>
      </c>
      <c r="E11" s="68" t="s">
        <v>57</v>
      </c>
      <c r="F11" s="50">
        <v>9187.69</v>
      </c>
      <c r="G11" s="30">
        <v>12</v>
      </c>
      <c r="H11" s="41">
        <f t="shared" ref="H11:H38" si="0">F11*G11</f>
        <v>110252.28</v>
      </c>
      <c r="I11" s="42"/>
      <c r="J11" s="43">
        <v>2</v>
      </c>
      <c r="K11" s="44" t="str">
        <f t="shared" ref="K11:K38" si="1">C11</f>
        <v>Автошина</v>
      </c>
      <c r="L11" s="70"/>
      <c r="M11" s="72" t="str">
        <f t="shared" ref="M11:M38" si="2">E11</f>
        <v>к-т</v>
      </c>
      <c r="N11" s="71">
        <f t="shared" ref="N11:N38" si="3">F11</f>
        <v>9187.69</v>
      </c>
      <c r="O11" s="40"/>
      <c r="P11" s="46">
        <f t="shared" ref="P11:P38" si="4">G11</f>
        <v>12</v>
      </c>
      <c r="Q11" s="48">
        <f t="shared" ref="Q11:Q38" si="5">O11*P11</f>
        <v>0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</row>
    <row r="12" spans="1:27" s="49" customFormat="1" ht="25.5" x14ac:dyDescent="0.25">
      <c r="A12" s="38"/>
      <c r="B12" s="39">
        <v>3</v>
      </c>
      <c r="C12" s="63" t="s">
        <v>28</v>
      </c>
      <c r="D12" s="64" t="s">
        <v>29</v>
      </c>
      <c r="E12" s="68" t="s">
        <v>57</v>
      </c>
      <c r="F12" s="50">
        <v>17382.576000000001</v>
      </c>
      <c r="G12" s="30">
        <v>8</v>
      </c>
      <c r="H12" s="41">
        <f t="shared" si="0"/>
        <v>139060.60800000001</v>
      </c>
      <c r="I12" s="42"/>
      <c r="J12" s="43">
        <v>3</v>
      </c>
      <c r="K12" s="44" t="str">
        <f t="shared" si="1"/>
        <v>Автошина</v>
      </c>
      <c r="L12" s="70"/>
      <c r="M12" s="72" t="str">
        <f t="shared" si="2"/>
        <v>к-т</v>
      </c>
      <c r="N12" s="71">
        <f t="shared" si="3"/>
        <v>17382.576000000001</v>
      </c>
      <c r="O12" s="40"/>
      <c r="P12" s="46">
        <f t="shared" si="4"/>
        <v>8</v>
      </c>
      <c r="Q12" s="48">
        <f t="shared" si="5"/>
        <v>0</v>
      </c>
      <c r="R12" s="42"/>
      <c r="S12" s="42"/>
      <c r="T12" s="42"/>
      <c r="U12" s="42"/>
      <c r="V12" s="42"/>
      <c r="W12" s="42"/>
      <c r="X12" s="42"/>
      <c r="Y12" s="42"/>
      <c r="Z12" s="42"/>
      <c r="AA12" s="42"/>
    </row>
    <row r="13" spans="1:27" s="49" customFormat="1" ht="25.5" x14ac:dyDescent="0.25">
      <c r="A13" s="38"/>
      <c r="B13" s="39">
        <v>4</v>
      </c>
      <c r="C13" s="63" t="s">
        <v>28</v>
      </c>
      <c r="D13" s="64" t="s">
        <v>30</v>
      </c>
      <c r="E13" s="68" t="s">
        <v>57</v>
      </c>
      <c r="F13" s="50">
        <v>6829.2550000000001</v>
      </c>
      <c r="G13" s="30">
        <v>4</v>
      </c>
      <c r="H13" s="41">
        <f t="shared" si="0"/>
        <v>27317.02</v>
      </c>
      <c r="I13" s="42"/>
      <c r="J13" s="43">
        <f t="shared" ref="J13" si="6">B13</f>
        <v>4</v>
      </c>
      <c r="K13" s="44" t="str">
        <f t="shared" si="1"/>
        <v>Автошина</v>
      </c>
      <c r="L13" s="70"/>
      <c r="M13" s="72" t="str">
        <f t="shared" si="2"/>
        <v>к-т</v>
      </c>
      <c r="N13" s="71">
        <f t="shared" si="3"/>
        <v>6829.2550000000001</v>
      </c>
      <c r="O13" s="40"/>
      <c r="P13" s="46">
        <f t="shared" si="4"/>
        <v>4</v>
      </c>
      <c r="Q13" s="48">
        <f t="shared" si="5"/>
        <v>0</v>
      </c>
      <c r="R13" s="42"/>
      <c r="S13" s="42"/>
      <c r="T13" s="42"/>
      <c r="U13" s="42"/>
      <c r="V13" s="42"/>
      <c r="W13" s="42"/>
      <c r="X13" s="42"/>
      <c r="Y13" s="42"/>
      <c r="Z13" s="42"/>
      <c r="AA13" s="42"/>
    </row>
    <row r="14" spans="1:27" s="49" customFormat="1" ht="25.5" x14ac:dyDescent="0.25">
      <c r="A14" s="38"/>
      <c r="B14" s="39">
        <v>5</v>
      </c>
      <c r="C14" s="63" t="s">
        <v>28</v>
      </c>
      <c r="D14" s="64" t="s">
        <v>31</v>
      </c>
      <c r="E14" s="68" t="s">
        <v>57</v>
      </c>
      <c r="F14" s="50">
        <v>18624.645</v>
      </c>
      <c r="G14" s="30">
        <v>4</v>
      </c>
      <c r="H14" s="41">
        <f t="shared" si="0"/>
        <v>74498.58</v>
      </c>
      <c r="I14" s="42"/>
      <c r="J14" s="43">
        <v>4</v>
      </c>
      <c r="K14" s="44" t="str">
        <f t="shared" si="1"/>
        <v>Автошина</v>
      </c>
      <c r="L14" s="70"/>
      <c r="M14" s="72" t="str">
        <f t="shared" si="2"/>
        <v>к-т</v>
      </c>
      <c r="N14" s="71">
        <f t="shared" si="3"/>
        <v>18624.645</v>
      </c>
      <c r="O14" s="40"/>
      <c r="P14" s="46">
        <f t="shared" si="4"/>
        <v>4</v>
      </c>
      <c r="Q14" s="48">
        <f t="shared" si="5"/>
        <v>0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27" s="49" customFormat="1" ht="51" x14ac:dyDescent="0.25">
      <c r="A15" s="38"/>
      <c r="B15" s="39">
        <v>6</v>
      </c>
      <c r="C15" s="63" t="s">
        <v>28</v>
      </c>
      <c r="D15" s="64" t="s">
        <v>32</v>
      </c>
      <c r="E15" s="68" t="s">
        <v>12</v>
      </c>
      <c r="F15" s="50">
        <v>3438.26</v>
      </c>
      <c r="G15" s="30">
        <v>6</v>
      </c>
      <c r="H15" s="41">
        <f t="shared" si="0"/>
        <v>20629.560000000001</v>
      </c>
      <c r="I15" s="42"/>
      <c r="J15" s="43">
        <v>5</v>
      </c>
      <c r="K15" s="44" t="str">
        <f t="shared" si="1"/>
        <v>Автошина</v>
      </c>
      <c r="L15" s="70"/>
      <c r="M15" s="72" t="str">
        <f t="shared" si="2"/>
        <v>шт.</v>
      </c>
      <c r="N15" s="71">
        <f t="shared" si="3"/>
        <v>3438.26</v>
      </c>
      <c r="O15" s="40"/>
      <c r="P15" s="46">
        <f t="shared" si="4"/>
        <v>6</v>
      </c>
      <c r="Q15" s="48">
        <f t="shared" si="5"/>
        <v>0</v>
      </c>
      <c r="R15" s="42"/>
      <c r="S15" s="42"/>
      <c r="T15" s="42"/>
      <c r="U15" s="42"/>
      <c r="V15" s="42"/>
      <c r="W15" s="42"/>
      <c r="X15" s="42"/>
      <c r="Y15" s="42"/>
      <c r="Z15" s="42"/>
      <c r="AA15" s="42"/>
    </row>
    <row r="16" spans="1:27" s="49" customFormat="1" ht="25.5" x14ac:dyDescent="0.25">
      <c r="A16" s="38"/>
      <c r="B16" s="39">
        <v>7</v>
      </c>
      <c r="C16" s="63" t="s">
        <v>28</v>
      </c>
      <c r="D16" s="64" t="s">
        <v>33</v>
      </c>
      <c r="E16" s="68" t="s">
        <v>12</v>
      </c>
      <c r="F16" s="50">
        <v>3104.11</v>
      </c>
      <c r="G16" s="30">
        <v>4</v>
      </c>
      <c r="H16" s="41">
        <f t="shared" si="0"/>
        <v>12416.44</v>
      </c>
      <c r="I16" s="42"/>
      <c r="J16" s="43">
        <f t="shared" ref="J16" si="7">B16</f>
        <v>7</v>
      </c>
      <c r="K16" s="44" t="str">
        <f t="shared" si="1"/>
        <v>Автошина</v>
      </c>
      <c r="L16" s="70"/>
      <c r="M16" s="72" t="str">
        <f t="shared" si="2"/>
        <v>шт.</v>
      </c>
      <c r="N16" s="71">
        <f t="shared" si="3"/>
        <v>3104.11</v>
      </c>
      <c r="O16" s="40"/>
      <c r="P16" s="46">
        <f t="shared" si="4"/>
        <v>4</v>
      </c>
      <c r="Q16" s="48">
        <f t="shared" si="5"/>
        <v>0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</row>
    <row r="17" spans="1:27" s="49" customFormat="1" ht="25.5" x14ac:dyDescent="0.25">
      <c r="A17" s="38"/>
      <c r="B17" s="39">
        <v>8</v>
      </c>
      <c r="C17" s="63" t="s">
        <v>26</v>
      </c>
      <c r="D17" s="64" t="s">
        <v>34</v>
      </c>
      <c r="E17" s="68" t="s">
        <v>12</v>
      </c>
      <c r="F17" s="50">
        <v>4368.7460000000001</v>
      </c>
      <c r="G17" s="30">
        <v>186</v>
      </c>
      <c r="H17" s="41">
        <f t="shared" si="0"/>
        <v>812586.75600000005</v>
      </c>
      <c r="I17" s="42"/>
      <c r="J17" s="43">
        <v>6</v>
      </c>
      <c r="K17" s="44" t="str">
        <f t="shared" si="1"/>
        <v xml:space="preserve">Автошина, </v>
      </c>
      <c r="L17" s="70"/>
      <c r="M17" s="72" t="str">
        <f t="shared" si="2"/>
        <v>шт.</v>
      </c>
      <c r="N17" s="71">
        <f t="shared" si="3"/>
        <v>4368.7460000000001</v>
      </c>
      <c r="O17" s="40"/>
      <c r="P17" s="46">
        <f t="shared" si="4"/>
        <v>186</v>
      </c>
      <c r="Q17" s="48">
        <f t="shared" si="5"/>
        <v>0</v>
      </c>
      <c r="R17" s="42"/>
      <c r="S17" s="42"/>
      <c r="T17" s="42"/>
      <c r="U17" s="42"/>
      <c r="V17" s="42"/>
      <c r="W17" s="42"/>
      <c r="X17" s="42"/>
      <c r="Y17" s="42"/>
      <c r="Z17" s="42"/>
      <c r="AA17" s="42"/>
    </row>
    <row r="18" spans="1:27" s="49" customFormat="1" ht="25.5" x14ac:dyDescent="0.25">
      <c r="A18" s="38"/>
      <c r="B18" s="39">
        <v>9</v>
      </c>
      <c r="C18" s="63" t="s">
        <v>28</v>
      </c>
      <c r="D18" s="64" t="s">
        <v>35</v>
      </c>
      <c r="E18" s="68" t="s">
        <v>12</v>
      </c>
      <c r="F18" s="50">
        <v>14899.5</v>
      </c>
      <c r="G18" s="30">
        <v>6</v>
      </c>
      <c r="H18" s="41">
        <f t="shared" si="0"/>
        <v>89397</v>
      </c>
      <c r="I18" s="42"/>
      <c r="J18" s="43">
        <v>7</v>
      </c>
      <c r="K18" s="44" t="str">
        <f t="shared" si="1"/>
        <v>Автошина</v>
      </c>
      <c r="L18" s="70"/>
      <c r="M18" s="72" t="str">
        <f t="shared" si="2"/>
        <v>шт.</v>
      </c>
      <c r="N18" s="71">
        <f t="shared" si="3"/>
        <v>14899.5</v>
      </c>
      <c r="O18" s="40"/>
      <c r="P18" s="46">
        <f t="shared" si="4"/>
        <v>6</v>
      </c>
      <c r="Q18" s="48">
        <f t="shared" si="5"/>
        <v>0</v>
      </c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1:27" s="49" customFormat="1" ht="25.5" x14ac:dyDescent="0.25">
      <c r="A19" s="38"/>
      <c r="B19" s="39">
        <v>10</v>
      </c>
      <c r="C19" s="63" t="s">
        <v>28</v>
      </c>
      <c r="D19" s="64" t="s">
        <v>36</v>
      </c>
      <c r="E19" s="68" t="s">
        <v>12</v>
      </c>
      <c r="F19" s="50">
        <v>4297.83</v>
      </c>
      <c r="G19" s="30">
        <v>5</v>
      </c>
      <c r="H19" s="41">
        <f t="shared" si="0"/>
        <v>21489.15</v>
      </c>
      <c r="I19" s="42"/>
      <c r="J19" s="43">
        <f t="shared" ref="J19" si="8">B19</f>
        <v>10</v>
      </c>
      <c r="K19" s="44" t="str">
        <f t="shared" si="1"/>
        <v>Автошина</v>
      </c>
      <c r="L19" s="70"/>
      <c r="M19" s="72" t="str">
        <f t="shared" si="2"/>
        <v>шт.</v>
      </c>
      <c r="N19" s="71">
        <f t="shared" si="3"/>
        <v>4297.83</v>
      </c>
      <c r="O19" s="40"/>
      <c r="P19" s="46">
        <f t="shared" si="4"/>
        <v>5</v>
      </c>
      <c r="Q19" s="48">
        <f t="shared" si="5"/>
        <v>0</v>
      </c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1:27" s="49" customFormat="1" ht="51" x14ac:dyDescent="0.25">
      <c r="A20" s="38"/>
      <c r="B20" s="39">
        <v>11</v>
      </c>
      <c r="C20" s="63" t="s">
        <v>28</v>
      </c>
      <c r="D20" s="64" t="s">
        <v>37</v>
      </c>
      <c r="E20" s="68" t="s">
        <v>12</v>
      </c>
      <c r="F20" s="50">
        <v>5219.95</v>
      </c>
      <c r="G20" s="30">
        <v>5</v>
      </c>
      <c r="H20" s="41">
        <f t="shared" si="0"/>
        <v>26099.75</v>
      </c>
      <c r="I20" s="42"/>
      <c r="J20" s="43">
        <v>8</v>
      </c>
      <c r="K20" s="44" t="str">
        <f t="shared" si="1"/>
        <v>Автошина</v>
      </c>
      <c r="L20" s="70"/>
      <c r="M20" s="72" t="str">
        <f t="shared" si="2"/>
        <v>шт.</v>
      </c>
      <c r="N20" s="71">
        <f t="shared" si="3"/>
        <v>5219.95</v>
      </c>
      <c r="O20" s="40"/>
      <c r="P20" s="46">
        <f t="shared" si="4"/>
        <v>5</v>
      </c>
      <c r="Q20" s="48">
        <f t="shared" si="5"/>
        <v>0</v>
      </c>
      <c r="R20" s="42"/>
      <c r="S20" s="42"/>
      <c r="T20" s="42"/>
      <c r="U20" s="42"/>
      <c r="V20" s="42"/>
      <c r="W20" s="42"/>
      <c r="X20" s="42"/>
      <c r="Y20" s="42"/>
      <c r="Z20" s="42"/>
      <c r="AA20" s="42"/>
    </row>
    <row r="21" spans="1:27" s="49" customFormat="1" ht="25.5" x14ac:dyDescent="0.25">
      <c r="A21" s="38"/>
      <c r="B21" s="39">
        <v>12</v>
      </c>
      <c r="C21" s="63" t="s">
        <v>28</v>
      </c>
      <c r="D21" s="64" t="s">
        <v>38</v>
      </c>
      <c r="E21" s="68" t="s">
        <v>12</v>
      </c>
      <c r="F21" s="50">
        <v>4346.1859999999997</v>
      </c>
      <c r="G21" s="30">
        <v>62</v>
      </c>
      <c r="H21" s="41">
        <f t="shared" si="0"/>
        <v>269463.53200000001</v>
      </c>
      <c r="I21" s="42"/>
      <c r="J21" s="43">
        <v>9</v>
      </c>
      <c r="K21" s="44" t="str">
        <f t="shared" si="1"/>
        <v>Автошина</v>
      </c>
      <c r="L21" s="70"/>
      <c r="M21" s="72" t="str">
        <f t="shared" si="2"/>
        <v>шт.</v>
      </c>
      <c r="N21" s="71">
        <f t="shared" si="3"/>
        <v>4346.1859999999997</v>
      </c>
      <c r="O21" s="40"/>
      <c r="P21" s="46">
        <f t="shared" si="4"/>
        <v>62</v>
      </c>
      <c r="Q21" s="48">
        <f t="shared" si="5"/>
        <v>0</v>
      </c>
      <c r="R21" s="42"/>
      <c r="S21" s="42"/>
      <c r="T21" s="42"/>
      <c r="U21" s="42"/>
      <c r="V21" s="42"/>
      <c r="W21" s="42"/>
      <c r="X21" s="42"/>
      <c r="Y21" s="42"/>
      <c r="Z21" s="42"/>
      <c r="AA21" s="42"/>
    </row>
    <row r="22" spans="1:27" s="49" customFormat="1" ht="25.5" x14ac:dyDescent="0.25">
      <c r="A22" s="38"/>
      <c r="B22" s="39">
        <v>13</v>
      </c>
      <c r="C22" s="63" t="s">
        <v>28</v>
      </c>
      <c r="D22" s="64" t="s">
        <v>39</v>
      </c>
      <c r="E22" s="68" t="s">
        <v>57</v>
      </c>
      <c r="F22" s="50">
        <v>6829.2539999999999</v>
      </c>
      <c r="G22" s="30">
        <v>12</v>
      </c>
      <c r="H22" s="41">
        <f t="shared" si="0"/>
        <v>81951.047999999995</v>
      </c>
      <c r="I22" s="42"/>
      <c r="J22" s="43">
        <f t="shared" ref="J22" si="9">B22</f>
        <v>13</v>
      </c>
      <c r="K22" s="44" t="str">
        <f t="shared" si="1"/>
        <v>Автошина</v>
      </c>
      <c r="L22" s="70"/>
      <c r="M22" s="72" t="str">
        <f t="shared" si="2"/>
        <v>к-т</v>
      </c>
      <c r="N22" s="71">
        <f t="shared" si="3"/>
        <v>6829.2539999999999</v>
      </c>
      <c r="O22" s="40"/>
      <c r="P22" s="46">
        <f t="shared" si="4"/>
        <v>12</v>
      </c>
      <c r="Q22" s="48">
        <f t="shared" si="5"/>
        <v>0</v>
      </c>
      <c r="R22" s="42"/>
      <c r="S22" s="42"/>
      <c r="T22" s="42"/>
      <c r="U22" s="42"/>
      <c r="V22" s="42"/>
      <c r="W22" s="42"/>
      <c r="X22" s="42"/>
      <c r="Y22" s="42"/>
      <c r="Z22" s="42"/>
      <c r="AA22" s="42"/>
    </row>
    <row r="23" spans="1:27" s="49" customFormat="1" ht="38.25" x14ac:dyDescent="0.25">
      <c r="A23" s="38"/>
      <c r="B23" s="39">
        <v>14</v>
      </c>
      <c r="C23" s="63" t="s">
        <v>28</v>
      </c>
      <c r="D23" s="64" t="s">
        <v>40</v>
      </c>
      <c r="E23" s="68" t="s">
        <v>57</v>
      </c>
      <c r="F23" s="50">
        <v>7450.29</v>
      </c>
      <c r="G23" s="30">
        <v>2</v>
      </c>
      <c r="H23" s="41">
        <f t="shared" si="0"/>
        <v>14900.58</v>
      </c>
      <c r="I23" s="42"/>
      <c r="J23" s="43">
        <v>10</v>
      </c>
      <c r="K23" s="44" t="str">
        <f t="shared" si="1"/>
        <v>Автошина</v>
      </c>
      <c r="L23" s="70"/>
      <c r="M23" s="72" t="str">
        <f t="shared" si="2"/>
        <v>к-т</v>
      </c>
      <c r="N23" s="71">
        <f t="shared" si="3"/>
        <v>7450.29</v>
      </c>
      <c r="O23" s="40"/>
      <c r="P23" s="46">
        <f t="shared" si="4"/>
        <v>2</v>
      </c>
      <c r="Q23" s="48">
        <f t="shared" si="5"/>
        <v>0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</row>
    <row r="24" spans="1:27" s="49" customFormat="1" ht="51" x14ac:dyDescent="0.25">
      <c r="A24" s="38"/>
      <c r="B24" s="39">
        <v>15</v>
      </c>
      <c r="C24" s="63" t="s">
        <v>28</v>
      </c>
      <c r="D24" s="64" t="s">
        <v>41</v>
      </c>
      <c r="E24" s="68" t="s">
        <v>57</v>
      </c>
      <c r="F24" s="50">
        <v>7450.2879999999996</v>
      </c>
      <c r="G24" s="30">
        <v>6</v>
      </c>
      <c r="H24" s="41">
        <f t="shared" si="0"/>
        <v>44701.727999999996</v>
      </c>
      <c r="I24" s="42"/>
      <c r="J24" s="43">
        <v>11</v>
      </c>
      <c r="K24" s="44" t="str">
        <f t="shared" si="1"/>
        <v>Автошина</v>
      </c>
      <c r="L24" s="70"/>
      <c r="M24" s="72" t="str">
        <f t="shared" si="2"/>
        <v>к-т</v>
      </c>
      <c r="N24" s="71">
        <f t="shared" si="3"/>
        <v>7450.2879999999996</v>
      </c>
      <c r="O24" s="40"/>
      <c r="P24" s="46">
        <f t="shared" si="4"/>
        <v>6</v>
      </c>
      <c r="Q24" s="48">
        <f t="shared" si="5"/>
        <v>0</v>
      </c>
      <c r="R24" s="42"/>
      <c r="S24" s="42"/>
      <c r="T24" s="42"/>
      <c r="U24" s="42"/>
      <c r="V24" s="42"/>
      <c r="W24" s="42"/>
      <c r="X24" s="42"/>
      <c r="Y24" s="42"/>
      <c r="Z24" s="42"/>
      <c r="AA24" s="42"/>
    </row>
    <row r="25" spans="1:27" s="49" customFormat="1" ht="38.25" x14ac:dyDescent="0.25">
      <c r="A25" s="38"/>
      <c r="B25" s="39">
        <v>16</v>
      </c>
      <c r="C25" s="63" t="s">
        <v>28</v>
      </c>
      <c r="D25" s="64" t="s">
        <v>42</v>
      </c>
      <c r="E25" s="68" t="s">
        <v>57</v>
      </c>
      <c r="F25" s="50">
        <v>8443.0849999999991</v>
      </c>
      <c r="G25" s="30">
        <v>14</v>
      </c>
      <c r="H25" s="41">
        <f t="shared" si="0"/>
        <v>118203.18999999999</v>
      </c>
      <c r="I25" s="42"/>
      <c r="J25" s="43">
        <f t="shared" ref="J25" si="10">B25</f>
        <v>16</v>
      </c>
      <c r="K25" s="44" t="str">
        <f t="shared" si="1"/>
        <v>Автошина</v>
      </c>
      <c r="L25" s="70"/>
      <c r="M25" s="72" t="str">
        <f t="shared" si="2"/>
        <v>к-т</v>
      </c>
      <c r="N25" s="71">
        <f t="shared" si="3"/>
        <v>8443.0849999999991</v>
      </c>
      <c r="O25" s="40"/>
      <c r="P25" s="46">
        <f t="shared" si="4"/>
        <v>14</v>
      </c>
      <c r="Q25" s="48">
        <f t="shared" si="5"/>
        <v>0</v>
      </c>
      <c r="R25" s="42"/>
      <c r="S25" s="42"/>
      <c r="T25" s="42"/>
      <c r="U25" s="42"/>
      <c r="V25" s="42"/>
      <c r="W25" s="42"/>
      <c r="X25" s="42"/>
      <c r="Y25" s="42"/>
      <c r="Z25" s="42"/>
      <c r="AA25" s="42"/>
    </row>
    <row r="26" spans="1:27" s="49" customFormat="1" ht="25.5" x14ac:dyDescent="0.25">
      <c r="A26" s="38"/>
      <c r="B26" s="39">
        <v>17</v>
      </c>
      <c r="C26" s="63" t="s">
        <v>28</v>
      </c>
      <c r="D26" s="64" t="s">
        <v>43</v>
      </c>
      <c r="E26" s="68" t="s">
        <v>12</v>
      </c>
      <c r="F26" s="50">
        <v>11496.695</v>
      </c>
      <c r="G26" s="30">
        <v>6</v>
      </c>
      <c r="H26" s="41">
        <f t="shared" si="0"/>
        <v>68980.17</v>
      </c>
      <c r="I26" s="42"/>
      <c r="J26" s="43">
        <v>12</v>
      </c>
      <c r="K26" s="44" t="str">
        <f t="shared" si="1"/>
        <v>Автошина</v>
      </c>
      <c r="L26" s="70"/>
      <c r="M26" s="72" t="str">
        <f t="shared" si="2"/>
        <v>шт.</v>
      </c>
      <c r="N26" s="71">
        <f t="shared" si="3"/>
        <v>11496.695</v>
      </c>
      <c r="O26" s="40"/>
      <c r="P26" s="46">
        <f t="shared" si="4"/>
        <v>6</v>
      </c>
      <c r="Q26" s="48">
        <f t="shared" si="5"/>
        <v>0</v>
      </c>
      <c r="R26" s="42"/>
      <c r="S26" s="42"/>
      <c r="T26" s="42"/>
      <c r="U26" s="42"/>
      <c r="V26" s="42"/>
      <c r="W26" s="42"/>
      <c r="X26" s="42"/>
      <c r="Y26" s="42"/>
      <c r="Z26" s="42"/>
      <c r="AA26" s="42"/>
    </row>
    <row r="27" spans="1:27" s="49" customFormat="1" ht="38.25" x14ac:dyDescent="0.25">
      <c r="A27" s="38"/>
      <c r="B27" s="39">
        <v>18</v>
      </c>
      <c r="C27" s="63" t="s">
        <v>26</v>
      </c>
      <c r="D27" s="64" t="s">
        <v>44</v>
      </c>
      <c r="E27" s="68" t="s">
        <v>57</v>
      </c>
      <c r="F27" s="50">
        <v>21728.754000000001</v>
      </c>
      <c r="G27" s="30">
        <v>91</v>
      </c>
      <c r="H27" s="41">
        <f t="shared" si="0"/>
        <v>1977316.6140000001</v>
      </c>
      <c r="I27" s="42"/>
      <c r="J27" s="43">
        <v>13</v>
      </c>
      <c r="K27" s="44" t="str">
        <f t="shared" si="1"/>
        <v xml:space="preserve">Автошина, </v>
      </c>
      <c r="L27" s="70"/>
      <c r="M27" s="72" t="str">
        <f t="shared" si="2"/>
        <v>к-т</v>
      </c>
      <c r="N27" s="71">
        <f t="shared" si="3"/>
        <v>21728.754000000001</v>
      </c>
      <c r="O27" s="40"/>
      <c r="P27" s="46">
        <f t="shared" si="4"/>
        <v>91</v>
      </c>
      <c r="Q27" s="48">
        <f t="shared" si="5"/>
        <v>0</v>
      </c>
      <c r="R27" s="42"/>
      <c r="S27" s="42"/>
      <c r="T27" s="42"/>
      <c r="U27" s="42"/>
      <c r="V27" s="42"/>
      <c r="W27" s="42"/>
      <c r="X27" s="42"/>
      <c r="Y27" s="42"/>
      <c r="Z27" s="42"/>
      <c r="AA27" s="42"/>
    </row>
    <row r="28" spans="1:27" s="49" customFormat="1" ht="25.5" x14ac:dyDescent="0.25">
      <c r="A28" s="38"/>
      <c r="B28" s="39">
        <v>19</v>
      </c>
      <c r="C28" s="63" t="s">
        <v>28</v>
      </c>
      <c r="D28" s="64" t="s">
        <v>45</v>
      </c>
      <c r="E28" s="68" t="s">
        <v>57</v>
      </c>
      <c r="F28" s="50">
        <v>16095.373</v>
      </c>
      <c r="G28" s="30">
        <v>6</v>
      </c>
      <c r="H28" s="41">
        <f t="shared" si="0"/>
        <v>96572.237999999998</v>
      </c>
      <c r="I28" s="42"/>
      <c r="J28" s="43">
        <f t="shared" ref="J28" si="11">B28</f>
        <v>19</v>
      </c>
      <c r="K28" s="44" t="str">
        <f t="shared" si="1"/>
        <v>Автошина</v>
      </c>
      <c r="L28" s="70"/>
      <c r="M28" s="72" t="str">
        <f t="shared" si="2"/>
        <v>к-т</v>
      </c>
      <c r="N28" s="71">
        <f t="shared" si="3"/>
        <v>16095.373</v>
      </c>
      <c r="O28" s="40"/>
      <c r="P28" s="46">
        <f t="shared" si="4"/>
        <v>6</v>
      </c>
      <c r="Q28" s="48">
        <f t="shared" si="5"/>
        <v>0</v>
      </c>
      <c r="R28" s="42"/>
      <c r="S28" s="42"/>
      <c r="T28" s="42"/>
      <c r="U28" s="42"/>
      <c r="V28" s="42"/>
      <c r="W28" s="42"/>
      <c r="X28" s="42"/>
      <c r="Y28" s="42"/>
      <c r="Z28" s="42"/>
      <c r="AA28" s="42"/>
    </row>
    <row r="29" spans="1:27" s="49" customFormat="1" ht="25.5" x14ac:dyDescent="0.25">
      <c r="A29" s="38"/>
      <c r="B29" s="39">
        <v>20</v>
      </c>
      <c r="C29" s="63" t="s">
        <v>28</v>
      </c>
      <c r="D29" s="64" t="s">
        <v>46</v>
      </c>
      <c r="E29" s="68" t="s">
        <v>57</v>
      </c>
      <c r="F29" s="50">
        <v>15865.44</v>
      </c>
      <c r="G29" s="30">
        <v>18</v>
      </c>
      <c r="H29" s="41">
        <f t="shared" si="0"/>
        <v>285577.92</v>
      </c>
      <c r="I29" s="42"/>
      <c r="J29" s="43">
        <v>14</v>
      </c>
      <c r="K29" s="44" t="str">
        <f t="shared" si="1"/>
        <v>Автошина</v>
      </c>
      <c r="L29" s="70"/>
      <c r="M29" s="72" t="str">
        <f t="shared" si="2"/>
        <v>к-т</v>
      </c>
      <c r="N29" s="71">
        <f t="shared" si="3"/>
        <v>15865.44</v>
      </c>
      <c r="O29" s="40"/>
      <c r="P29" s="46">
        <f t="shared" si="4"/>
        <v>18</v>
      </c>
      <c r="Q29" s="48">
        <f t="shared" si="5"/>
        <v>0</v>
      </c>
      <c r="R29" s="42"/>
      <c r="S29" s="42"/>
      <c r="T29" s="42"/>
      <c r="U29" s="42"/>
      <c r="V29" s="42"/>
      <c r="W29" s="42"/>
      <c r="X29" s="42"/>
      <c r="Y29" s="42"/>
      <c r="Z29" s="42"/>
      <c r="AA29" s="42"/>
    </row>
    <row r="30" spans="1:27" s="49" customFormat="1" ht="25.5" x14ac:dyDescent="0.25">
      <c r="A30" s="38"/>
      <c r="B30" s="39">
        <v>21</v>
      </c>
      <c r="C30" s="63" t="s">
        <v>28</v>
      </c>
      <c r="D30" s="64" t="s">
        <v>47</v>
      </c>
      <c r="E30" s="68" t="s">
        <v>57</v>
      </c>
      <c r="F30" s="50">
        <v>20069.795999999998</v>
      </c>
      <c r="G30" s="30">
        <v>6</v>
      </c>
      <c r="H30" s="41">
        <f t="shared" si="0"/>
        <v>120418.77599999998</v>
      </c>
      <c r="I30" s="42"/>
      <c r="J30" s="43">
        <v>15</v>
      </c>
      <c r="K30" s="44" t="str">
        <f t="shared" si="1"/>
        <v>Автошина</v>
      </c>
      <c r="L30" s="70"/>
      <c r="M30" s="72" t="str">
        <f t="shared" si="2"/>
        <v>к-т</v>
      </c>
      <c r="N30" s="71">
        <f t="shared" si="3"/>
        <v>20069.795999999998</v>
      </c>
      <c r="O30" s="40"/>
      <c r="P30" s="46">
        <f t="shared" si="4"/>
        <v>6</v>
      </c>
      <c r="Q30" s="48">
        <f t="shared" si="5"/>
        <v>0</v>
      </c>
      <c r="R30" s="42"/>
      <c r="S30" s="42"/>
      <c r="T30" s="42"/>
      <c r="U30" s="42"/>
      <c r="V30" s="42"/>
      <c r="W30" s="42"/>
      <c r="X30" s="42"/>
      <c r="Y30" s="42"/>
      <c r="Z30" s="42"/>
      <c r="AA30" s="42"/>
    </row>
    <row r="31" spans="1:27" s="49" customFormat="1" ht="25.5" x14ac:dyDescent="0.25">
      <c r="A31" s="38"/>
      <c r="B31" s="39">
        <v>22</v>
      </c>
      <c r="C31" s="63" t="s">
        <v>28</v>
      </c>
      <c r="D31" s="64" t="s">
        <v>48</v>
      </c>
      <c r="E31" s="68" t="s">
        <v>57</v>
      </c>
      <c r="F31" s="50">
        <v>28741.744999999999</v>
      </c>
      <c r="G31" s="30">
        <v>38</v>
      </c>
      <c r="H31" s="41">
        <f t="shared" si="0"/>
        <v>1092186.31</v>
      </c>
      <c r="I31" s="42"/>
      <c r="J31" s="43">
        <f t="shared" ref="J31" si="12">B31</f>
        <v>22</v>
      </c>
      <c r="K31" s="44" t="str">
        <f t="shared" si="1"/>
        <v>Автошина</v>
      </c>
      <c r="L31" s="70"/>
      <c r="M31" s="72" t="str">
        <f t="shared" si="2"/>
        <v>к-т</v>
      </c>
      <c r="N31" s="71">
        <f t="shared" si="3"/>
        <v>28741.744999999999</v>
      </c>
      <c r="O31" s="40"/>
      <c r="P31" s="46">
        <f t="shared" si="4"/>
        <v>38</v>
      </c>
      <c r="Q31" s="48">
        <f t="shared" si="5"/>
        <v>0</v>
      </c>
      <c r="R31" s="42"/>
      <c r="S31" s="42"/>
      <c r="T31" s="42"/>
      <c r="U31" s="42"/>
      <c r="V31" s="42"/>
      <c r="W31" s="42"/>
      <c r="X31" s="42"/>
      <c r="Y31" s="42"/>
      <c r="Z31" s="42"/>
      <c r="AA31" s="42"/>
    </row>
    <row r="32" spans="1:27" s="49" customFormat="1" ht="38.25" x14ac:dyDescent="0.25">
      <c r="A32" s="38"/>
      <c r="B32" s="39">
        <v>23</v>
      </c>
      <c r="C32" s="63" t="s">
        <v>28</v>
      </c>
      <c r="D32" s="64" t="s">
        <v>49</v>
      </c>
      <c r="E32" s="68" t="s">
        <v>57</v>
      </c>
      <c r="F32" s="50">
        <v>8194.89</v>
      </c>
      <c r="G32" s="30">
        <v>4</v>
      </c>
      <c r="H32" s="41">
        <f t="shared" si="0"/>
        <v>32779.56</v>
      </c>
      <c r="I32" s="42"/>
      <c r="J32" s="43">
        <v>16</v>
      </c>
      <c r="K32" s="44" t="str">
        <f t="shared" si="1"/>
        <v>Автошина</v>
      </c>
      <c r="L32" s="70"/>
      <c r="M32" s="72" t="str">
        <f t="shared" si="2"/>
        <v>к-т</v>
      </c>
      <c r="N32" s="71">
        <f t="shared" si="3"/>
        <v>8194.89</v>
      </c>
      <c r="O32" s="40"/>
      <c r="P32" s="46">
        <f t="shared" si="4"/>
        <v>4</v>
      </c>
      <c r="Q32" s="48">
        <f t="shared" si="5"/>
        <v>0</v>
      </c>
      <c r="R32" s="42"/>
      <c r="S32" s="42"/>
      <c r="T32" s="42"/>
      <c r="U32" s="42"/>
      <c r="V32" s="42"/>
      <c r="W32" s="42"/>
      <c r="X32" s="42"/>
      <c r="Y32" s="42"/>
      <c r="Z32" s="42"/>
      <c r="AA32" s="42"/>
    </row>
    <row r="33" spans="1:27" s="49" customFormat="1" ht="38.25" x14ac:dyDescent="0.25">
      <c r="A33" s="38"/>
      <c r="B33" s="39">
        <v>24</v>
      </c>
      <c r="C33" s="63" t="s">
        <v>28</v>
      </c>
      <c r="D33" s="64" t="s">
        <v>50</v>
      </c>
      <c r="E33" s="68" t="s">
        <v>57</v>
      </c>
      <c r="F33" s="50">
        <v>6950.0330000000004</v>
      </c>
      <c r="G33" s="30">
        <v>6</v>
      </c>
      <c r="H33" s="41">
        <f t="shared" si="0"/>
        <v>41700.198000000004</v>
      </c>
      <c r="I33" s="42"/>
      <c r="J33" s="43">
        <v>17</v>
      </c>
      <c r="K33" s="44" t="str">
        <f t="shared" si="1"/>
        <v>Автошина</v>
      </c>
      <c r="L33" s="70"/>
      <c r="M33" s="72" t="str">
        <f t="shared" si="2"/>
        <v>к-т</v>
      </c>
      <c r="N33" s="71">
        <f t="shared" si="3"/>
        <v>6950.0330000000004</v>
      </c>
      <c r="O33" s="40"/>
      <c r="P33" s="46">
        <f t="shared" si="4"/>
        <v>6</v>
      </c>
      <c r="Q33" s="48">
        <f t="shared" si="5"/>
        <v>0</v>
      </c>
      <c r="R33" s="42"/>
      <c r="S33" s="42"/>
      <c r="T33" s="42"/>
      <c r="U33" s="42"/>
      <c r="V33" s="42"/>
      <c r="W33" s="42"/>
      <c r="X33" s="42"/>
      <c r="Y33" s="42"/>
      <c r="Z33" s="42"/>
      <c r="AA33" s="42"/>
    </row>
    <row r="34" spans="1:27" s="49" customFormat="1" ht="25.5" x14ac:dyDescent="0.25">
      <c r="A34" s="38"/>
      <c r="B34" s="39">
        <v>25</v>
      </c>
      <c r="C34" s="65" t="s">
        <v>28</v>
      </c>
      <c r="D34" s="67" t="s">
        <v>51</v>
      </c>
      <c r="E34" s="68" t="s">
        <v>57</v>
      </c>
      <c r="F34" s="50">
        <v>7277.3050000000003</v>
      </c>
      <c r="G34" s="30">
        <v>2</v>
      </c>
      <c r="H34" s="41">
        <f t="shared" si="0"/>
        <v>14554.61</v>
      </c>
      <c r="I34" s="42"/>
      <c r="J34" s="43">
        <f t="shared" ref="J34" si="13">B34</f>
        <v>25</v>
      </c>
      <c r="K34" s="44" t="str">
        <f t="shared" si="1"/>
        <v>Автошина</v>
      </c>
      <c r="L34" s="70"/>
      <c r="M34" s="72" t="str">
        <f t="shared" si="2"/>
        <v>к-т</v>
      </c>
      <c r="N34" s="71">
        <f t="shared" si="3"/>
        <v>7277.3050000000003</v>
      </c>
      <c r="O34" s="40"/>
      <c r="P34" s="46">
        <f t="shared" si="4"/>
        <v>2</v>
      </c>
      <c r="Q34" s="48">
        <f t="shared" si="5"/>
        <v>0</v>
      </c>
      <c r="R34" s="42"/>
      <c r="S34" s="42"/>
      <c r="T34" s="42"/>
      <c r="U34" s="42"/>
      <c r="V34" s="42"/>
      <c r="W34" s="42"/>
      <c r="X34" s="42"/>
      <c r="Y34" s="42"/>
      <c r="Z34" s="42"/>
      <c r="AA34" s="42"/>
    </row>
    <row r="35" spans="1:27" s="49" customFormat="1" ht="38.25" x14ac:dyDescent="0.25">
      <c r="A35" s="38"/>
      <c r="B35" s="39">
        <v>26</v>
      </c>
      <c r="C35" s="63" t="s">
        <v>28</v>
      </c>
      <c r="D35" s="64" t="s">
        <v>52</v>
      </c>
      <c r="E35" s="68" t="s">
        <v>57</v>
      </c>
      <c r="F35" s="50">
        <v>13215.83</v>
      </c>
      <c r="G35" s="30">
        <v>5</v>
      </c>
      <c r="H35" s="41">
        <f t="shared" si="0"/>
        <v>66079.149999999994</v>
      </c>
      <c r="I35" s="42"/>
      <c r="J35" s="43">
        <v>18</v>
      </c>
      <c r="K35" s="44" t="str">
        <f t="shared" si="1"/>
        <v>Автошина</v>
      </c>
      <c r="L35" s="70"/>
      <c r="M35" s="72" t="str">
        <f t="shared" si="2"/>
        <v>к-т</v>
      </c>
      <c r="N35" s="71">
        <f t="shared" si="3"/>
        <v>13215.83</v>
      </c>
      <c r="O35" s="40"/>
      <c r="P35" s="46">
        <f t="shared" si="4"/>
        <v>5</v>
      </c>
      <c r="Q35" s="48">
        <f t="shared" si="5"/>
        <v>0</v>
      </c>
      <c r="R35" s="42"/>
      <c r="S35" s="42"/>
      <c r="T35" s="42"/>
      <c r="U35" s="42"/>
      <c r="V35" s="42"/>
      <c r="W35" s="42"/>
      <c r="X35" s="42"/>
      <c r="Y35" s="42"/>
      <c r="Z35" s="42"/>
      <c r="AA35" s="42"/>
    </row>
    <row r="36" spans="1:27" s="49" customFormat="1" ht="25.5" x14ac:dyDescent="0.25">
      <c r="A36" s="38"/>
      <c r="B36" s="39">
        <v>27</v>
      </c>
      <c r="C36" s="63" t="s">
        <v>28</v>
      </c>
      <c r="D36" s="64" t="s">
        <v>53</v>
      </c>
      <c r="E36" s="68" t="s">
        <v>57</v>
      </c>
      <c r="F36" s="50">
        <v>5327.16</v>
      </c>
      <c r="G36" s="30">
        <v>4</v>
      </c>
      <c r="H36" s="41">
        <f t="shared" si="0"/>
        <v>21308.639999999999</v>
      </c>
      <c r="I36" s="42"/>
      <c r="J36" s="43">
        <v>19</v>
      </c>
      <c r="K36" s="44" t="str">
        <f t="shared" si="1"/>
        <v>Автошина</v>
      </c>
      <c r="L36" s="70"/>
      <c r="M36" s="72" t="str">
        <f t="shared" si="2"/>
        <v>к-т</v>
      </c>
      <c r="N36" s="71">
        <f t="shared" si="3"/>
        <v>5327.16</v>
      </c>
      <c r="O36" s="40"/>
      <c r="P36" s="46">
        <f t="shared" si="4"/>
        <v>4</v>
      </c>
      <c r="Q36" s="48">
        <f t="shared" si="5"/>
        <v>0</v>
      </c>
      <c r="R36" s="42"/>
      <c r="S36" s="42"/>
      <c r="T36" s="42"/>
      <c r="U36" s="42"/>
      <c r="V36" s="42"/>
      <c r="W36" s="42"/>
      <c r="X36" s="42"/>
      <c r="Y36" s="42"/>
      <c r="Z36" s="42"/>
      <c r="AA36" s="42"/>
    </row>
    <row r="37" spans="1:27" s="49" customFormat="1" ht="25.5" x14ac:dyDescent="0.25">
      <c r="A37" s="38"/>
      <c r="B37" s="39">
        <v>28</v>
      </c>
      <c r="C37" s="63" t="s">
        <v>28</v>
      </c>
      <c r="D37" s="64" t="s">
        <v>54</v>
      </c>
      <c r="E37" s="68" t="s">
        <v>57</v>
      </c>
      <c r="F37" s="50">
        <v>10926.16</v>
      </c>
      <c r="G37" s="30">
        <v>6</v>
      </c>
      <c r="H37" s="41">
        <f t="shared" si="0"/>
        <v>65556.959999999992</v>
      </c>
      <c r="I37" s="42"/>
      <c r="J37" s="43">
        <f t="shared" ref="J37" si="14">B37</f>
        <v>28</v>
      </c>
      <c r="K37" s="44" t="str">
        <f t="shared" si="1"/>
        <v>Автошина</v>
      </c>
      <c r="L37" s="70"/>
      <c r="M37" s="72" t="str">
        <f t="shared" si="2"/>
        <v>к-т</v>
      </c>
      <c r="N37" s="71">
        <f t="shared" si="3"/>
        <v>10926.16</v>
      </c>
      <c r="O37" s="40"/>
      <c r="P37" s="46">
        <f t="shared" si="4"/>
        <v>6</v>
      </c>
      <c r="Q37" s="48">
        <f t="shared" si="5"/>
        <v>0</v>
      </c>
      <c r="R37" s="42"/>
      <c r="S37" s="42"/>
      <c r="T37" s="42"/>
      <c r="U37" s="42"/>
      <c r="V37" s="42"/>
      <c r="W37" s="42"/>
      <c r="X37" s="42"/>
      <c r="Y37" s="42"/>
      <c r="Z37" s="42"/>
      <c r="AA37" s="42"/>
    </row>
    <row r="38" spans="1:27" s="49" customFormat="1" ht="38.25" x14ac:dyDescent="0.25">
      <c r="A38" s="38"/>
      <c r="B38" s="39">
        <v>29</v>
      </c>
      <c r="C38" s="63" t="s">
        <v>28</v>
      </c>
      <c r="D38" s="64" t="s">
        <v>55</v>
      </c>
      <c r="E38" s="68" t="s">
        <v>12</v>
      </c>
      <c r="F38" s="50">
        <v>5134.83</v>
      </c>
      <c r="G38" s="30">
        <v>9</v>
      </c>
      <c r="H38" s="41">
        <f t="shared" si="0"/>
        <v>46213.47</v>
      </c>
      <c r="I38" s="42"/>
      <c r="J38" s="43">
        <v>20</v>
      </c>
      <c r="K38" s="44" t="str">
        <f t="shared" si="1"/>
        <v>Автошина</v>
      </c>
      <c r="L38" s="70"/>
      <c r="M38" s="72" t="str">
        <f t="shared" si="2"/>
        <v>шт.</v>
      </c>
      <c r="N38" s="71">
        <f t="shared" si="3"/>
        <v>5134.83</v>
      </c>
      <c r="O38" s="40"/>
      <c r="P38" s="46">
        <f t="shared" si="4"/>
        <v>9</v>
      </c>
      <c r="Q38" s="48">
        <f t="shared" si="5"/>
        <v>0</v>
      </c>
      <c r="R38" s="42"/>
      <c r="S38" s="42"/>
      <c r="T38" s="42"/>
      <c r="U38" s="42"/>
      <c r="V38" s="42"/>
      <c r="W38" s="42"/>
      <c r="X38" s="42"/>
      <c r="Y38" s="42"/>
      <c r="Z38" s="42"/>
      <c r="AA38" s="42"/>
    </row>
    <row r="39" spans="1:27" s="37" customFormat="1" ht="15.75" customHeight="1" x14ac:dyDescent="0.25">
      <c r="A39" s="31"/>
      <c r="B39" s="110" t="s">
        <v>19</v>
      </c>
      <c r="C39" s="111"/>
      <c r="D39" s="62"/>
      <c r="E39" s="32"/>
      <c r="F39" s="33"/>
      <c r="G39" s="30">
        <f>SUM(G10:G38)</f>
        <v>541</v>
      </c>
      <c r="H39" s="34">
        <f>SUM(H10:H38)</f>
        <v>5794743.027999999</v>
      </c>
      <c r="I39" s="34"/>
      <c r="J39" s="33"/>
      <c r="K39" s="33"/>
      <c r="L39" s="33"/>
      <c r="M39" s="35"/>
      <c r="N39" s="36"/>
      <c r="O39" s="36"/>
      <c r="P39" s="69">
        <f>SUM(P10:P38)</f>
        <v>541</v>
      </c>
      <c r="Q39" s="36">
        <f>SUM(Q10:Q38)</f>
        <v>0</v>
      </c>
      <c r="R39" s="36"/>
    </row>
    <row r="40" spans="1:27" s="16" customFormat="1" ht="15.75" customHeight="1" x14ac:dyDescent="0.25">
      <c r="A40" s="103" t="s">
        <v>18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5"/>
    </row>
    <row r="41" spans="1:27" s="49" customFormat="1" x14ac:dyDescent="0.25">
      <c r="A41" s="38"/>
      <c r="B41" s="39">
        <v>1</v>
      </c>
      <c r="C41" s="51" t="s">
        <v>24</v>
      </c>
      <c r="D41" s="51" t="s">
        <v>58</v>
      </c>
      <c r="E41" s="50" t="s">
        <v>12</v>
      </c>
      <c r="F41" s="40">
        <v>437.39</v>
      </c>
      <c r="G41" s="52">
        <v>4</v>
      </c>
      <c r="H41" s="41">
        <f t="shared" ref="H41:H72" si="15">G41*F41</f>
        <v>1749.56</v>
      </c>
      <c r="J41" s="43">
        <v>1</v>
      </c>
      <c r="K41" s="44" t="str">
        <f>C41</f>
        <v>Автокамера</v>
      </c>
      <c r="L41" s="45"/>
      <c r="M41" s="46" t="str">
        <f>E41</f>
        <v>шт.</v>
      </c>
      <c r="N41" s="47">
        <f>F41</f>
        <v>437.39</v>
      </c>
      <c r="O41" s="40"/>
      <c r="P41" s="46">
        <f>G41</f>
        <v>4</v>
      </c>
      <c r="Q41" s="48">
        <f>O41*P41</f>
        <v>0</v>
      </c>
      <c r="R41" s="42"/>
      <c r="S41" s="42"/>
      <c r="T41" s="42"/>
      <c r="U41" s="42"/>
      <c r="V41" s="42"/>
      <c r="W41" s="42"/>
      <c r="X41" s="42"/>
      <c r="Y41" s="42"/>
      <c r="Z41" s="42"/>
      <c r="AA41" s="42"/>
    </row>
    <row r="42" spans="1:27" s="49" customFormat="1" ht="30" x14ac:dyDescent="0.25">
      <c r="A42" s="38"/>
      <c r="B42" s="39">
        <v>2</v>
      </c>
      <c r="C42" s="51" t="s">
        <v>24</v>
      </c>
      <c r="D42" s="51" t="s">
        <v>59</v>
      </c>
      <c r="E42" s="50" t="s">
        <v>12</v>
      </c>
      <c r="F42" s="40">
        <v>2048.9899999999998</v>
      </c>
      <c r="G42" s="52">
        <v>13</v>
      </c>
      <c r="H42" s="41">
        <f t="shared" si="15"/>
        <v>26636.869999999995</v>
      </c>
      <c r="J42" s="43">
        <v>2</v>
      </c>
      <c r="K42" s="44" t="str">
        <f t="shared" ref="K42:K72" si="16">C42</f>
        <v>Автокамера</v>
      </c>
      <c r="L42" s="45"/>
      <c r="M42" s="46" t="str">
        <f t="shared" ref="M42:M72" si="17">E42</f>
        <v>шт.</v>
      </c>
      <c r="N42" s="47">
        <f t="shared" ref="N42:N72" si="18">F42</f>
        <v>2048.9899999999998</v>
      </c>
      <c r="O42" s="40"/>
      <c r="P42" s="46">
        <f t="shared" ref="P42:P72" si="19">G42</f>
        <v>13</v>
      </c>
      <c r="Q42" s="48">
        <f t="shared" ref="Q42:Q72" si="20">O42*P42</f>
        <v>0</v>
      </c>
      <c r="R42" s="42"/>
      <c r="S42" s="42"/>
      <c r="T42" s="42"/>
      <c r="U42" s="42"/>
      <c r="V42" s="42"/>
      <c r="W42" s="42"/>
      <c r="X42" s="42"/>
      <c r="Y42" s="42"/>
      <c r="Z42" s="42"/>
      <c r="AA42" s="42"/>
    </row>
    <row r="43" spans="1:27" s="49" customFormat="1" ht="30" x14ac:dyDescent="0.25">
      <c r="A43" s="38"/>
      <c r="B43" s="39">
        <v>3</v>
      </c>
      <c r="C43" s="51" t="s">
        <v>28</v>
      </c>
      <c r="D43" s="51" t="s">
        <v>60</v>
      </c>
      <c r="E43" s="50" t="s">
        <v>12</v>
      </c>
      <c r="F43" s="40">
        <v>3973.34</v>
      </c>
      <c r="G43" s="52">
        <v>2</v>
      </c>
      <c r="H43" s="41">
        <f t="shared" si="15"/>
        <v>7946.68</v>
      </c>
      <c r="J43" s="43">
        <v>3</v>
      </c>
      <c r="K43" s="44" t="str">
        <f t="shared" si="16"/>
        <v>Автошина</v>
      </c>
      <c r="L43" s="45"/>
      <c r="M43" s="46" t="str">
        <f t="shared" si="17"/>
        <v>шт.</v>
      </c>
      <c r="N43" s="47">
        <f t="shared" si="18"/>
        <v>3973.34</v>
      </c>
      <c r="O43" s="40"/>
      <c r="P43" s="46">
        <f t="shared" si="19"/>
        <v>2</v>
      </c>
      <c r="Q43" s="48">
        <f t="shared" si="20"/>
        <v>0</v>
      </c>
      <c r="R43" s="42"/>
      <c r="S43" s="42"/>
      <c r="T43" s="42"/>
      <c r="U43" s="42"/>
      <c r="V43" s="42"/>
      <c r="W43" s="42"/>
      <c r="X43" s="42"/>
      <c r="Y43" s="42"/>
      <c r="Z43" s="42"/>
      <c r="AA43" s="42"/>
    </row>
    <row r="44" spans="1:27" s="49" customFormat="1" ht="45" x14ac:dyDescent="0.25">
      <c r="A44" s="38"/>
      <c r="B44" s="39">
        <v>4</v>
      </c>
      <c r="C44" s="51" t="s">
        <v>61</v>
      </c>
      <c r="D44" s="51" t="s">
        <v>81</v>
      </c>
      <c r="E44" s="50" t="s">
        <v>93</v>
      </c>
      <c r="F44" s="40">
        <v>7450.29</v>
      </c>
      <c r="G44" s="52">
        <v>6</v>
      </c>
      <c r="H44" s="41">
        <f t="shared" si="15"/>
        <v>44701.74</v>
      </c>
      <c r="J44" s="43">
        <v>4</v>
      </c>
      <c r="K44" s="44" t="str">
        <f t="shared" si="16"/>
        <v xml:space="preserve">Автошина </v>
      </c>
      <c r="L44" s="45"/>
      <c r="M44" s="46" t="str">
        <f t="shared" si="17"/>
        <v>К-т</v>
      </c>
      <c r="N44" s="47">
        <f t="shared" si="18"/>
        <v>7450.29</v>
      </c>
      <c r="O44" s="40"/>
      <c r="P44" s="46">
        <f t="shared" si="19"/>
        <v>6</v>
      </c>
      <c r="Q44" s="48">
        <f t="shared" si="20"/>
        <v>0</v>
      </c>
      <c r="R44" s="42"/>
      <c r="S44" s="42"/>
      <c r="T44" s="42"/>
      <c r="U44" s="42"/>
      <c r="V44" s="42"/>
      <c r="W44" s="42"/>
      <c r="X44" s="42"/>
      <c r="Y44" s="42"/>
      <c r="Z44" s="42"/>
      <c r="AA44" s="42"/>
    </row>
    <row r="45" spans="1:27" s="49" customFormat="1" ht="45" x14ac:dyDescent="0.25">
      <c r="A45" s="38"/>
      <c r="B45" s="39">
        <v>5</v>
      </c>
      <c r="C45" s="51" t="s">
        <v>62</v>
      </c>
      <c r="D45" s="51" t="s">
        <v>63</v>
      </c>
      <c r="E45" s="50" t="s">
        <v>93</v>
      </c>
      <c r="F45" s="40">
        <v>12416.43</v>
      </c>
      <c r="G45" s="52">
        <v>22</v>
      </c>
      <c r="H45" s="41">
        <f t="shared" si="15"/>
        <v>273161.46000000002</v>
      </c>
      <c r="J45" s="43">
        <v>5</v>
      </c>
      <c r="K45" s="44" t="str">
        <f t="shared" si="16"/>
        <v xml:space="preserve">Автошина  </v>
      </c>
      <c r="L45" s="45"/>
      <c r="M45" s="46" t="str">
        <f t="shared" si="17"/>
        <v>К-т</v>
      </c>
      <c r="N45" s="47">
        <f t="shared" si="18"/>
        <v>12416.43</v>
      </c>
      <c r="O45" s="40"/>
      <c r="P45" s="46">
        <f t="shared" si="19"/>
        <v>22</v>
      </c>
      <c r="Q45" s="48">
        <f t="shared" si="20"/>
        <v>0</v>
      </c>
      <c r="R45" s="42"/>
      <c r="S45" s="42"/>
      <c r="T45" s="42"/>
      <c r="U45" s="42"/>
      <c r="V45" s="42"/>
      <c r="W45" s="42"/>
      <c r="X45" s="42"/>
      <c r="Y45" s="42"/>
      <c r="Z45" s="42"/>
      <c r="AA45" s="42"/>
    </row>
    <row r="46" spans="1:27" s="49" customFormat="1" ht="30" x14ac:dyDescent="0.25">
      <c r="A46" s="38"/>
      <c r="B46" s="39">
        <v>6</v>
      </c>
      <c r="C46" s="51" t="s">
        <v>61</v>
      </c>
      <c r="D46" s="51" t="s">
        <v>64</v>
      </c>
      <c r="E46" s="50" t="s">
        <v>93</v>
      </c>
      <c r="F46" s="40">
        <v>12416.43</v>
      </c>
      <c r="G46" s="52">
        <v>8</v>
      </c>
      <c r="H46" s="41">
        <f t="shared" si="15"/>
        <v>99331.44</v>
      </c>
      <c r="J46" s="43">
        <v>6</v>
      </c>
      <c r="K46" s="44" t="str">
        <f t="shared" si="16"/>
        <v xml:space="preserve">Автошина </v>
      </c>
      <c r="L46" s="45"/>
      <c r="M46" s="46" t="str">
        <f t="shared" si="17"/>
        <v>К-т</v>
      </c>
      <c r="N46" s="47">
        <f t="shared" si="18"/>
        <v>12416.43</v>
      </c>
      <c r="O46" s="40"/>
      <c r="P46" s="46">
        <f t="shared" si="19"/>
        <v>8</v>
      </c>
      <c r="Q46" s="48">
        <f t="shared" si="20"/>
        <v>0</v>
      </c>
      <c r="R46" s="42"/>
      <c r="S46" s="42"/>
      <c r="T46" s="42"/>
      <c r="U46" s="42"/>
      <c r="V46" s="42"/>
      <c r="W46" s="42"/>
      <c r="X46" s="42"/>
      <c r="Y46" s="42"/>
      <c r="Z46" s="42"/>
      <c r="AA46" s="42"/>
    </row>
    <row r="47" spans="1:27" s="49" customFormat="1" ht="45" x14ac:dyDescent="0.25">
      <c r="A47" s="38"/>
      <c r="B47" s="39">
        <v>7</v>
      </c>
      <c r="C47" s="51" t="s">
        <v>61</v>
      </c>
      <c r="D47" s="51" t="s">
        <v>65</v>
      </c>
      <c r="E47" s="50" t="s">
        <v>12</v>
      </c>
      <c r="F47" s="40">
        <v>16095.37</v>
      </c>
      <c r="G47" s="52">
        <v>10</v>
      </c>
      <c r="H47" s="41">
        <f t="shared" si="15"/>
        <v>160953.70000000001</v>
      </c>
      <c r="J47" s="43">
        <v>7</v>
      </c>
      <c r="K47" s="44" t="str">
        <f t="shared" si="16"/>
        <v xml:space="preserve">Автошина </v>
      </c>
      <c r="L47" s="45"/>
      <c r="M47" s="46" t="str">
        <f t="shared" si="17"/>
        <v>шт.</v>
      </c>
      <c r="N47" s="47">
        <f t="shared" si="18"/>
        <v>16095.37</v>
      </c>
      <c r="O47" s="40"/>
      <c r="P47" s="46">
        <f t="shared" si="19"/>
        <v>10</v>
      </c>
      <c r="Q47" s="48">
        <f t="shared" si="20"/>
        <v>0</v>
      </c>
      <c r="R47" s="42"/>
      <c r="S47" s="42"/>
      <c r="T47" s="42"/>
      <c r="U47" s="42"/>
      <c r="V47" s="42"/>
      <c r="W47" s="42"/>
      <c r="X47" s="42"/>
      <c r="Y47" s="42"/>
      <c r="Z47" s="42"/>
      <c r="AA47" s="42"/>
    </row>
    <row r="48" spans="1:27" s="49" customFormat="1" ht="45" x14ac:dyDescent="0.25">
      <c r="A48" s="38"/>
      <c r="B48" s="39">
        <v>8</v>
      </c>
      <c r="C48" s="51" t="s">
        <v>61</v>
      </c>
      <c r="D48" s="51" t="s">
        <v>83</v>
      </c>
      <c r="E48" s="50" t="s">
        <v>93</v>
      </c>
      <c r="F48" s="40">
        <v>18825.84</v>
      </c>
      <c r="G48" s="52">
        <v>8</v>
      </c>
      <c r="H48" s="41">
        <f t="shared" si="15"/>
        <v>150606.72</v>
      </c>
      <c r="J48" s="43">
        <v>8</v>
      </c>
      <c r="K48" s="44" t="str">
        <f t="shared" si="16"/>
        <v xml:space="preserve">Автошина </v>
      </c>
      <c r="L48" s="45"/>
      <c r="M48" s="46" t="str">
        <f t="shared" si="17"/>
        <v>К-т</v>
      </c>
      <c r="N48" s="47">
        <f t="shared" si="18"/>
        <v>18825.84</v>
      </c>
      <c r="O48" s="40"/>
      <c r="P48" s="46">
        <f t="shared" si="19"/>
        <v>8</v>
      </c>
      <c r="Q48" s="48">
        <f t="shared" si="20"/>
        <v>0</v>
      </c>
      <c r="R48" s="42"/>
      <c r="S48" s="42"/>
      <c r="T48" s="42"/>
      <c r="U48" s="42"/>
      <c r="V48" s="42"/>
      <c r="W48" s="42"/>
      <c r="X48" s="42"/>
      <c r="Y48" s="42"/>
      <c r="Z48" s="42"/>
      <c r="AA48" s="42"/>
    </row>
    <row r="49" spans="1:27" s="49" customFormat="1" ht="30" x14ac:dyDescent="0.25">
      <c r="A49" s="38"/>
      <c r="B49" s="39">
        <v>9</v>
      </c>
      <c r="C49" s="51" t="s">
        <v>61</v>
      </c>
      <c r="D49" s="51" t="s">
        <v>82</v>
      </c>
      <c r="E49" s="50" t="s">
        <v>93</v>
      </c>
      <c r="F49" s="40">
        <v>21107.72</v>
      </c>
      <c r="G49" s="52">
        <v>2</v>
      </c>
      <c r="H49" s="41">
        <f t="shared" si="15"/>
        <v>42215.44</v>
      </c>
      <c r="J49" s="43">
        <v>9</v>
      </c>
      <c r="K49" s="44" t="str">
        <f t="shared" si="16"/>
        <v xml:space="preserve">Автошина </v>
      </c>
      <c r="L49" s="45"/>
      <c r="M49" s="46" t="str">
        <f t="shared" si="17"/>
        <v>К-т</v>
      </c>
      <c r="N49" s="47">
        <f t="shared" si="18"/>
        <v>21107.72</v>
      </c>
      <c r="O49" s="40"/>
      <c r="P49" s="46">
        <f t="shared" si="19"/>
        <v>2</v>
      </c>
      <c r="Q49" s="48">
        <f t="shared" si="20"/>
        <v>0</v>
      </c>
      <c r="R49" s="42"/>
      <c r="S49" s="42"/>
      <c r="T49" s="42"/>
      <c r="U49" s="42"/>
      <c r="V49" s="42"/>
      <c r="W49" s="42"/>
      <c r="X49" s="42"/>
      <c r="Y49" s="42"/>
      <c r="Z49" s="42"/>
      <c r="AA49" s="42"/>
    </row>
    <row r="50" spans="1:27" s="49" customFormat="1" ht="30" x14ac:dyDescent="0.25">
      <c r="A50" s="38"/>
      <c r="B50" s="39">
        <v>10</v>
      </c>
      <c r="C50" s="51" t="s">
        <v>61</v>
      </c>
      <c r="D50" s="51" t="s">
        <v>84</v>
      </c>
      <c r="E50" s="50" t="s">
        <v>93</v>
      </c>
      <c r="F50" s="40">
        <v>18624.64</v>
      </c>
      <c r="G50" s="52">
        <v>6</v>
      </c>
      <c r="H50" s="41">
        <f t="shared" si="15"/>
        <v>111747.84</v>
      </c>
      <c r="J50" s="43">
        <v>10</v>
      </c>
      <c r="K50" s="44" t="str">
        <f t="shared" si="16"/>
        <v xml:space="preserve">Автошина </v>
      </c>
      <c r="L50" s="45"/>
      <c r="M50" s="46" t="str">
        <f t="shared" si="17"/>
        <v>К-т</v>
      </c>
      <c r="N50" s="47">
        <f t="shared" si="18"/>
        <v>18624.64</v>
      </c>
      <c r="O50" s="40"/>
      <c r="P50" s="46">
        <f t="shared" si="19"/>
        <v>6</v>
      </c>
      <c r="Q50" s="48">
        <f t="shared" si="20"/>
        <v>0</v>
      </c>
      <c r="R50" s="42"/>
      <c r="S50" s="42"/>
      <c r="T50" s="42"/>
      <c r="U50" s="42"/>
      <c r="V50" s="42"/>
      <c r="W50" s="42"/>
      <c r="X50" s="42"/>
      <c r="Y50" s="42"/>
      <c r="Z50" s="42"/>
      <c r="AA50" s="42"/>
    </row>
    <row r="51" spans="1:27" s="49" customFormat="1" ht="60" x14ac:dyDescent="0.25">
      <c r="A51" s="38"/>
      <c r="B51" s="39">
        <v>11</v>
      </c>
      <c r="C51" s="51" t="s">
        <v>62</v>
      </c>
      <c r="D51" s="51" t="s">
        <v>85</v>
      </c>
      <c r="E51" s="50" t="s">
        <v>12</v>
      </c>
      <c r="F51" s="40">
        <v>3438.26</v>
      </c>
      <c r="G51" s="52">
        <v>7</v>
      </c>
      <c r="H51" s="41">
        <f t="shared" si="15"/>
        <v>24067.82</v>
      </c>
      <c r="J51" s="43">
        <v>11</v>
      </c>
      <c r="K51" s="44" t="str">
        <f t="shared" si="16"/>
        <v xml:space="preserve">Автошина  </v>
      </c>
      <c r="L51" s="45"/>
      <c r="M51" s="46" t="str">
        <f t="shared" si="17"/>
        <v>шт.</v>
      </c>
      <c r="N51" s="47">
        <f t="shared" si="18"/>
        <v>3438.26</v>
      </c>
      <c r="O51" s="40"/>
      <c r="P51" s="46">
        <f t="shared" si="19"/>
        <v>7</v>
      </c>
      <c r="Q51" s="48">
        <f t="shared" si="20"/>
        <v>0</v>
      </c>
      <c r="R51" s="42"/>
      <c r="S51" s="42"/>
      <c r="T51" s="42"/>
      <c r="U51" s="42"/>
      <c r="V51" s="42"/>
      <c r="W51" s="42"/>
      <c r="X51" s="42"/>
      <c r="Y51" s="42"/>
      <c r="Z51" s="42"/>
      <c r="AA51" s="42"/>
    </row>
    <row r="52" spans="1:27" s="49" customFormat="1" x14ac:dyDescent="0.25">
      <c r="A52" s="38"/>
      <c r="B52" s="39">
        <v>12</v>
      </c>
      <c r="C52" s="51" t="s">
        <v>62</v>
      </c>
      <c r="D52" s="51" t="s">
        <v>86</v>
      </c>
      <c r="E52" s="50" t="s">
        <v>93</v>
      </c>
      <c r="F52" s="40">
        <v>4426.76</v>
      </c>
      <c r="G52" s="52">
        <v>50</v>
      </c>
      <c r="H52" s="41">
        <f t="shared" si="15"/>
        <v>221338</v>
      </c>
      <c r="J52" s="43">
        <v>12</v>
      </c>
      <c r="K52" s="44" t="str">
        <f t="shared" si="16"/>
        <v xml:space="preserve">Автошина  </v>
      </c>
      <c r="L52" s="45"/>
      <c r="M52" s="46" t="str">
        <f t="shared" si="17"/>
        <v>К-т</v>
      </c>
      <c r="N52" s="47">
        <f t="shared" si="18"/>
        <v>4426.76</v>
      </c>
      <c r="O52" s="40"/>
      <c r="P52" s="46">
        <f t="shared" si="19"/>
        <v>50</v>
      </c>
      <c r="Q52" s="48">
        <f t="shared" si="20"/>
        <v>0</v>
      </c>
      <c r="R52" s="42"/>
      <c r="S52" s="42"/>
      <c r="T52" s="42"/>
      <c r="U52" s="42"/>
      <c r="V52" s="42"/>
      <c r="W52" s="42"/>
      <c r="X52" s="42"/>
      <c r="Y52" s="42"/>
      <c r="Z52" s="42"/>
      <c r="AA52" s="42"/>
    </row>
    <row r="53" spans="1:27" s="49" customFormat="1" ht="45" x14ac:dyDescent="0.25">
      <c r="A53" s="38"/>
      <c r="B53" s="39">
        <v>13</v>
      </c>
      <c r="C53" s="51" t="s">
        <v>62</v>
      </c>
      <c r="D53" s="51" t="s">
        <v>66</v>
      </c>
      <c r="E53" s="50" t="s">
        <v>12</v>
      </c>
      <c r="F53" s="40">
        <v>2852.54</v>
      </c>
      <c r="G53" s="52">
        <v>25</v>
      </c>
      <c r="H53" s="41">
        <f t="shared" si="15"/>
        <v>71313.5</v>
      </c>
      <c r="J53" s="43">
        <v>13</v>
      </c>
      <c r="K53" s="44" t="str">
        <f t="shared" si="16"/>
        <v xml:space="preserve">Автошина  </v>
      </c>
      <c r="L53" s="45"/>
      <c r="M53" s="46" t="str">
        <f t="shared" si="17"/>
        <v>шт.</v>
      </c>
      <c r="N53" s="47">
        <f t="shared" si="18"/>
        <v>2852.54</v>
      </c>
      <c r="O53" s="40"/>
      <c r="P53" s="46">
        <f t="shared" si="19"/>
        <v>25</v>
      </c>
      <c r="Q53" s="48">
        <f t="shared" si="20"/>
        <v>0</v>
      </c>
      <c r="R53" s="42"/>
      <c r="S53" s="42"/>
      <c r="T53" s="42"/>
      <c r="U53" s="42"/>
      <c r="V53" s="42"/>
      <c r="W53" s="42"/>
      <c r="X53" s="42"/>
      <c r="Y53" s="42"/>
      <c r="Z53" s="42"/>
      <c r="AA53" s="42"/>
    </row>
    <row r="54" spans="1:27" s="49" customFormat="1" ht="30" x14ac:dyDescent="0.25">
      <c r="A54" s="38"/>
      <c r="B54" s="39">
        <v>14</v>
      </c>
      <c r="C54" s="51" t="s">
        <v>62</v>
      </c>
      <c r="D54" s="51" t="s">
        <v>34</v>
      </c>
      <c r="E54" s="50" t="s">
        <v>12</v>
      </c>
      <c r="F54" s="40">
        <v>4368.75</v>
      </c>
      <c r="G54" s="52">
        <v>88</v>
      </c>
      <c r="H54" s="41">
        <f t="shared" si="15"/>
        <v>384450</v>
      </c>
      <c r="J54" s="43">
        <v>14</v>
      </c>
      <c r="K54" s="44" t="str">
        <f t="shared" si="16"/>
        <v xml:space="preserve">Автошина  </v>
      </c>
      <c r="L54" s="45"/>
      <c r="M54" s="46" t="str">
        <f t="shared" si="17"/>
        <v>шт.</v>
      </c>
      <c r="N54" s="47">
        <f t="shared" si="18"/>
        <v>4368.75</v>
      </c>
      <c r="O54" s="40"/>
      <c r="P54" s="46">
        <f t="shared" si="19"/>
        <v>88</v>
      </c>
      <c r="Q54" s="48">
        <f t="shared" si="20"/>
        <v>0</v>
      </c>
      <c r="R54" s="42"/>
      <c r="S54" s="42"/>
      <c r="T54" s="42"/>
      <c r="U54" s="42"/>
      <c r="V54" s="42"/>
      <c r="W54" s="42"/>
      <c r="X54" s="42"/>
      <c r="Y54" s="42"/>
      <c r="Z54" s="42"/>
      <c r="AA54" s="42"/>
    </row>
    <row r="55" spans="1:27" s="49" customFormat="1" ht="30" x14ac:dyDescent="0.25">
      <c r="A55" s="38"/>
      <c r="B55" s="39">
        <v>15</v>
      </c>
      <c r="C55" s="51" t="s">
        <v>62</v>
      </c>
      <c r="D55" s="51" t="s">
        <v>87</v>
      </c>
      <c r="E55" s="50" t="s">
        <v>12</v>
      </c>
      <c r="F55" s="40">
        <v>4159.22</v>
      </c>
      <c r="G55" s="52">
        <v>8</v>
      </c>
      <c r="H55" s="41">
        <f t="shared" si="15"/>
        <v>33273.760000000002</v>
      </c>
      <c r="J55" s="43">
        <v>15</v>
      </c>
      <c r="K55" s="44" t="str">
        <f t="shared" si="16"/>
        <v xml:space="preserve">Автошина  </v>
      </c>
      <c r="L55" s="45"/>
      <c r="M55" s="46" t="str">
        <f t="shared" si="17"/>
        <v>шт.</v>
      </c>
      <c r="N55" s="47">
        <f t="shared" si="18"/>
        <v>4159.22</v>
      </c>
      <c r="O55" s="40"/>
      <c r="P55" s="46">
        <f t="shared" si="19"/>
        <v>8</v>
      </c>
      <c r="Q55" s="48">
        <f t="shared" si="20"/>
        <v>0</v>
      </c>
      <c r="R55" s="42"/>
      <c r="S55" s="42"/>
      <c r="T55" s="42"/>
      <c r="U55" s="42"/>
      <c r="V55" s="42"/>
      <c r="W55" s="42"/>
      <c r="X55" s="42"/>
      <c r="Y55" s="42"/>
      <c r="Z55" s="42"/>
      <c r="AA55" s="42"/>
    </row>
    <row r="56" spans="1:27" s="49" customFormat="1" ht="60" x14ac:dyDescent="0.25">
      <c r="A56" s="38"/>
      <c r="B56" s="39">
        <v>16</v>
      </c>
      <c r="C56" s="51" t="s">
        <v>62</v>
      </c>
      <c r="D56" s="51" t="s">
        <v>67</v>
      </c>
      <c r="E56" s="50" t="s">
        <v>12</v>
      </c>
      <c r="F56" s="40">
        <v>6192.18</v>
      </c>
      <c r="G56" s="52">
        <v>4</v>
      </c>
      <c r="H56" s="41">
        <f t="shared" si="15"/>
        <v>24768.720000000001</v>
      </c>
      <c r="J56" s="43">
        <v>16</v>
      </c>
      <c r="K56" s="44" t="str">
        <f t="shared" si="16"/>
        <v xml:space="preserve">Автошина  </v>
      </c>
      <c r="L56" s="45"/>
      <c r="M56" s="46" t="str">
        <f t="shared" si="17"/>
        <v>шт.</v>
      </c>
      <c r="N56" s="47">
        <f t="shared" si="18"/>
        <v>6192.18</v>
      </c>
      <c r="O56" s="40"/>
      <c r="P56" s="46">
        <f t="shared" si="19"/>
        <v>4</v>
      </c>
      <c r="Q56" s="48">
        <f t="shared" si="20"/>
        <v>0</v>
      </c>
      <c r="R56" s="42"/>
      <c r="S56" s="42"/>
      <c r="T56" s="42"/>
      <c r="U56" s="42"/>
      <c r="V56" s="42"/>
      <c r="W56" s="42"/>
      <c r="X56" s="42"/>
      <c r="Y56" s="42"/>
      <c r="Z56" s="42"/>
      <c r="AA56" s="42"/>
    </row>
    <row r="57" spans="1:27" s="49" customFormat="1" ht="30" x14ac:dyDescent="0.25">
      <c r="A57" s="38"/>
      <c r="B57" s="39">
        <v>17</v>
      </c>
      <c r="C57" s="51" t="s">
        <v>62</v>
      </c>
      <c r="D57" s="51" t="s">
        <v>68</v>
      </c>
      <c r="E57" s="50" t="s">
        <v>12</v>
      </c>
      <c r="F57" s="40">
        <v>4297.83</v>
      </c>
      <c r="G57" s="52">
        <v>4</v>
      </c>
      <c r="H57" s="41">
        <f t="shared" si="15"/>
        <v>17191.32</v>
      </c>
      <c r="J57" s="43">
        <v>17</v>
      </c>
      <c r="K57" s="44" t="str">
        <f t="shared" si="16"/>
        <v xml:space="preserve">Автошина  </v>
      </c>
      <c r="L57" s="45"/>
      <c r="M57" s="46" t="str">
        <f t="shared" si="17"/>
        <v>шт.</v>
      </c>
      <c r="N57" s="47">
        <f t="shared" si="18"/>
        <v>4297.83</v>
      </c>
      <c r="O57" s="40"/>
      <c r="P57" s="46">
        <f t="shared" si="19"/>
        <v>4</v>
      </c>
      <c r="Q57" s="48">
        <f t="shared" si="20"/>
        <v>0</v>
      </c>
      <c r="R57" s="42"/>
      <c r="S57" s="42"/>
      <c r="T57" s="42"/>
      <c r="U57" s="42"/>
      <c r="V57" s="42"/>
      <c r="W57" s="42"/>
      <c r="X57" s="42"/>
      <c r="Y57" s="42"/>
      <c r="Z57" s="42"/>
      <c r="AA57" s="42"/>
    </row>
    <row r="58" spans="1:27" s="49" customFormat="1" ht="30" x14ac:dyDescent="0.25">
      <c r="A58" s="38"/>
      <c r="B58" s="39">
        <v>18</v>
      </c>
      <c r="C58" s="51" t="s">
        <v>62</v>
      </c>
      <c r="D58" s="51" t="s">
        <v>69</v>
      </c>
      <c r="E58" s="50" t="s">
        <v>12</v>
      </c>
      <c r="F58" s="40">
        <v>4138.8100000000004</v>
      </c>
      <c r="G58" s="52">
        <v>4</v>
      </c>
      <c r="H58" s="41">
        <f t="shared" si="15"/>
        <v>16555.240000000002</v>
      </c>
      <c r="J58" s="43">
        <v>18</v>
      </c>
      <c r="K58" s="44" t="str">
        <f t="shared" si="16"/>
        <v xml:space="preserve">Автошина  </v>
      </c>
      <c r="L58" s="45"/>
      <c r="M58" s="46" t="str">
        <f t="shared" si="17"/>
        <v>шт.</v>
      </c>
      <c r="N58" s="47">
        <f t="shared" si="18"/>
        <v>4138.8100000000004</v>
      </c>
      <c r="O58" s="40"/>
      <c r="P58" s="46">
        <f t="shared" si="19"/>
        <v>4</v>
      </c>
      <c r="Q58" s="48">
        <f t="shared" si="20"/>
        <v>0</v>
      </c>
      <c r="R58" s="42"/>
      <c r="S58" s="42"/>
      <c r="T58" s="42"/>
      <c r="U58" s="42"/>
      <c r="V58" s="42"/>
      <c r="W58" s="42"/>
      <c r="X58" s="42"/>
      <c r="Y58" s="42"/>
      <c r="Z58" s="42"/>
      <c r="AA58" s="42"/>
    </row>
    <row r="59" spans="1:27" s="49" customFormat="1" ht="30" x14ac:dyDescent="0.25">
      <c r="A59" s="38"/>
      <c r="B59" s="39">
        <v>19</v>
      </c>
      <c r="C59" s="51" t="s">
        <v>62</v>
      </c>
      <c r="D59" s="51" t="s">
        <v>70</v>
      </c>
      <c r="E59" s="50" t="s">
        <v>12</v>
      </c>
      <c r="F59" s="40">
        <v>4356.1899999999996</v>
      </c>
      <c r="G59" s="52">
        <v>20</v>
      </c>
      <c r="H59" s="41">
        <f t="shared" si="15"/>
        <v>87123.799999999988</v>
      </c>
      <c r="J59" s="43">
        <v>19</v>
      </c>
      <c r="K59" s="44" t="str">
        <f t="shared" si="16"/>
        <v xml:space="preserve">Автошина  </v>
      </c>
      <c r="L59" s="45"/>
      <c r="M59" s="46" t="str">
        <f t="shared" si="17"/>
        <v>шт.</v>
      </c>
      <c r="N59" s="47">
        <f t="shared" si="18"/>
        <v>4356.1899999999996</v>
      </c>
      <c r="O59" s="40"/>
      <c r="P59" s="46">
        <f t="shared" si="19"/>
        <v>20</v>
      </c>
      <c r="Q59" s="48">
        <f t="shared" si="20"/>
        <v>0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</row>
    <row r="60" spans="1:27" s="49" customFormat="1" ht="60" x14ac:dyDescent="0.25">
      <c r="A60" s="38"/>
      <c r="B60" s="39">
        <v>20</v>
      </c>
      <c r="C60" s="51" t="s">
        <v>62</v>
      </c>
      <c r="D60" s="51" t="s">
        <v>71</v>
      </c>
      <c r="E60" s="50" t="s">
        <v>12</v>
      </c>
      <c r="F60" s="40">
        <v>10926.16</v>
      </c>
      <c r="G60" s="52">
        <v>2</v>
      </c>
      <c r="H60" s="41">
        <f t="shared" si="15"/>
        <v>21852.32</v>
      </c>
      <c r="J60" s="43">
        <v>20</v>
      </c>
      <c r="K60" s="44" t="str">
        <f t="shared" si="16"/>
        <v xml:space="preserve">Автошина  </v>
      </c>
      <c r="L60" s="45"/>
      <c r="M60" s="46" t="str">
        <f t="shared" si="17"/>
        <v>шт.</v>
      </c>
      <c r="N60" s="47">
        <f t="shared" si="18"/>
        <v>10926.16</v>
      </c>
      <c r="O60" s="40"/>
      <c r="P60" s="46">
        <f t="shared" si="19"/>
        <v>2</v>
      </c>
      <c r="Q60" s="48">
        <f t="shared" si="20"/>
        <v>0</v>
      </c>
      <c r="R60" s="42"/>
      <c r="S60" s="42"/>
      <c r="T60" s="42"/>
      <c r="U60" s="42"/>
      <c r="V60" s="42"/>
      <c r="W60" s="42"/>
      <c r="X60" s="42"/>
      <c r="Y60" s="42"/>
      <c r="Z60" s="42"/>
      <c r="AA60" s="42"/>
    </row>
    <row r="61" spans="1:27" s="49" customFormat="1" ht="30" x14ac:dyDescent="0.25">
      <c r="A61" s="38"/>
      <c r="B61" s="39">
        <v>21</v>
      </c>
      <c r="C61" s="51" t="s">
        <v>62</v>
      </c>
      <c r="D61" s="51" t="s">
        <v>88</v>
      </c>
      <c r="E61" s="50" t="s">
        <v>12</v>
      </c>
      <c r="F61" s="40">
        <v>8070.25</v>
      </c>
      <c r="G61" s="52">
        <v>18</v>
      </c>
      <c r="H61" s="41">
        <f t="shared" si="15"/>
        <v>145264.5</v>
      </c>
      <c r="J61" s="43">
        <v>21</v>
      </c>
      <c r="K61" s="44" t="str">
        <f t="shared" si="16"/>
        <v xml:space="preserve">Автошина  </v>
      </c>
      <c r="L61" s="45"/>
      <c r="M61" s="46" t="str">
        <f t="shared" si="17"/>
        <v>шт.</v>
      </c>
      <c r="N61" s="47">
        <f t="shared" si="18"/>
        <v>8070.25</v>
      </c>
      <c r="O61" s="40"/>
      <c r="P61" s="46">
        <f t="shared" si="19"/>
        <v>18</v>
      </c>
      <c r="Q61" s="48">
        <f t="shared" si="20"/>
        <v>0</v>
      </c>
      <c r="R61" s="42"/>
      <c r="S61" s="42"/>
      <c r="T61" s="42"/>
      <c r="U61" s="42"/>
      <c r="V61" s="42"/>
      <c r="W61" s="42"/>
      <c r="X61" s="42"/>
      <c r="Y61" s="42"/>
      <c r="Z61" s="42"/>
      <c r="AA61" s="42"/>
    </row>
    <row r="62" spans="1:27" s="49" customFormat="1" ht="30" x14ac:dyDescent="0.25">
      <c r="A62" s="38"/>
      <c r="B62" s="39">
        <v>22</v>
      </c>
      <c r="C62" s="51" t="s">
        <v>62</v>
      </c>
      <c r="D62" s="51" t="s">
        <v>72</v>
      </c>
      <c r="E62" s="50" t="s">
        <v>12</v>
      </c>
      <c r="F62" s="40">
        <v>17382.580000000002</v>
      </c>
      <c r="G62" s="52">
        <v>6</v>
      </c>
      <c r="H62" s="41">
        <f t="shared" si="15"/>
        <v>104295.48000000001</v>
      </c>
      <c r="J62" s="43">
        <v>22</v>
      </c>
      <c r="K62" s="44" t="str">
        <f t="shared" si="16"/>
        <v xml:space="preserve">Автошина  </v>
      </c>
      <c r="L62" s="45"/>
      <c r="M62" s="46" t="str">
        <f t="shared" si="17"/>
        <v>шт.</v>
      </c>
      <c r="N62" s="47">
        <f t="shared" si="18"/>
        <v>17382.580000000002</v>
      </c>
      <c r="O62" s="40"/>
      <c r="P62" s="46">
        <f t="shared" si="19"/>
        <v>6</v>
      </c>
      <c r="Q62" s="48">
        <f t="shared" si="20"/>
        <v>0</v>
      </c>
      <c r="R62" s="42"/>
      <c r="S62" s="42"/>
      <c r="T62" s="42"/>
      <c r="U62" s="42"/>
      <c r="V62" s="42"/>
      <c r="W62" s="42"/>
      <c r="X62" s="42"/>
      <c r="Y62" s="42"/>
      <c r="Z62" s="42"/>
      <c r="AA62" s="42"/>
    </row>
    <row r="63" spans="1:27" s="49" customFormat="1" ht="30" x14ac:dyDescent="0.25">
      <c r="A63" s="38"/>
      <c r="B63" s="39">
        <v>23</v>
      </c>
      <c r="C63" s="51" t="s">
        <v>62</v>
      </c>
      <c r="D63" s="51" t="s">
        <v>73</v>
      </c>
      <c r="E63" s="50" t="s">
        <v>93</v>
      </c>
      <c r="F63" s="40">
        <v>20464.12</v>
      </c>
      <c r="G63" s="52">
        <v>16</v>
      </c>
      <c r="H63" s="41">
        <f t="shared" si="15"/>
        <v>327425.91999999998</v>
      </c>
      <c r="J63" s="43">
        <v>23</v>
      </c>
      <c r="K63" s="44" t="str">
        <f t="shared" si="16"/>
        <v xml:space="preserve">Автошина  </v>
      </c>
      <c r="L63" s="45"/>
      <c r="M63" s="46" t="str">
        <f t="shared" si="17"/>
        <v>К-т</v>
      </c>
      <c r="N63" s="47">
        <f t="shared" si="18"/>
        <v>20464.12</v>
      </c>
      <c r="O63" s="40"/>
      <c r="P63" s="46">
        <f t="shared" si="19"/>
        <v>16</v>
      </c>
      <c r="Q63" s="48">
        <f t="shared" si="20"/>
        <v>0</v>
      </c>
      <c r="R63" s="42"/>
      <c r="S63" s="42"/>
      <c r="T63" s="42"/>
      <c r="U63" s="42"/>
      <c r="V63" s="42"/>
      <c r="W63" s="42"/>
      <c r="X63" s="42"/>
      <c r="Y63" s="42"/>
      <c r="Z63" s="42"/>
      <c r="AA63" s="42"/>
    </row>
    <row r="64" spans="1:27" s="49" customFormat="1" ht="30" x14ac:dyDescent="0.25">
      <c r="A64" s="38"/>
      <c r="B64" s="39">
        <v>24</v>
      </c>
      <c r="C64" s="51" t="s">
        <v>62</v>
      </c>
      <c r="D64" s="51" t="s">
        <v>89</v>
      </c>
      <c r="E64" s="50" t="s">
        <v>93</v>
      </c>
      <c r="F64" s="40">
        <v>13796.03</v>
      </c>
      <c r="G64" s="52">
        <v>31</v>
      </c>
      <c r="H64" s="41">
        <f t="shared" si="15"/>
        <v>427676.93</v>
      </c>
      <c r="J64" s="43">
        <v>24</v>
      </c>
      <c r="K64" s="44" t="str">
        <f t="shared" si="16"/>
        <v xml:space="preserve">Автошина  </v>
      </c>
      <c r="L64" s="45"/>
      <c r="M64" s="46" t="str">
        <f t="shared" si="17"/>
        <v>К-т</v>
      </c>
      <c r="N64" s="47">
        <f t="shared" si="18"/>
        <v>13796.03</v>
      </c>
      <c r="O64" s="40"/>
      <c r="P64" s="46">
        <f t="shared" si="19"/>
        <v>31</v>
      </c>
      <c r="Q64" s="48">
        <f t="shared" si="20"/>
        <v>0</v>
      </c>
      <c r="R64" s="42"/>
      <c r="S64" s="42"/>
      <c r="T64" s="42"/>
      <c r="U64" s="42"/>
      <c r="V64" s="42"/>
      <c r="W64" s="42"/>
      <c r="X64" s="42"/>
      <c r="Y64" s="42"/>
      <c r="Z64" s="42"/>
      <c r="AA64" s="42"/>
    </row>
    <row r="65" spans="1:27" s="49" customFormat="1" ht="45" x14ac:dyDescent="0.25">
      <c r="A65" s="38"/>
      <c r="B65" s="39">
        <v>25</v>
      </c>
      <c r="C65" s="51" t="s">
        <v>62</v>
      </c>
      <c r="D65" s="51" t="s">
        <v>90</v>
      </c>
      <c r="E65" s="50" t="s">
        <v>93</v>
      </c>
      <c r="F65" s="40">
        <v>21728.75</v>
      </c>
      <c r="G65" s="52">
        <v>68</v>
      </c>
      <c r="H65" s="41">
        <f t="shared" si="15"/>
        <v>1477555</v>
      </c>
      <c r="J65" s="43">
        <v>25</v>
      </c>
      <c r="K65" s="44" t="str">
        <f t="shared" si="16"/>
        <v xml:space="preserve">Автошина  </v>
      </c>
      <c r="L65" s="45"/>
      <c r="M65" s="46" t="str">
        <f t="shared" si="17"/>
        <v>К-т</v>
      </c>
      <c r="N65" s="47">
        <f t="shared" si="18"/>
        <v>21728.75</v>
      </c>
      <c r="O65" s="40"/>
      <c r="P65" s="46">
        <f t="shared" si="19"/>
        <v>68</v>
      </c>
      <c r="Q65" s="48">
        <f t="shared" si="20"/>
        <v>0</v>
      </c>
      <c r="R65" s="42"/>
      <c r="S65" s="42"/>
      <c r="T65" s="42"/>
      <c r="U65" s="42"/>
      <c r="V65" s="42"/>
      <c r="W65" s="42"/>
      <c r="X65" s="42"/>
      <c r="Y65" s="42"/>
      <c r="Z65" s="42"/>
      <c r="AA65" s="42"/>
    </row>
    <row r="66" spans="1:27" s="49" customFormat="1" ht="45" x14ac:dyDescent="0.25">
      <c r="A66" s="38"/>
      <c r="B66" s="39">
        <v>26</v>
      </c>
      <c r="C66" s="51" t="s">
        <v>62</v>
      </c>
      <c r="D66" s="51" t="s">
        <v>91</v>
      </c>
      <c r="E66" s="50" t="s">
        <v>93</v>
      </c>
      <c r="F66" s="40">
        <v>22349.79</v>
      </c>
      <c r="G66" s="52">
        <v>6</v>
      </c>
      <c r="H66" s="41">
        <f t="shared" si="15"/>
        <v>134098.74</v>
      </c>
      <c r="J66" s="43">
        <v>26</v>
      </c>
      <c r="K66" s="44" t="str">
        <f t="shared" si="16"/>
        <v xml:space="preserve">Автошина  </v>
      </c>
      <c r="L66" s="45"/>
      <c r="M66" s="46" t="str">
        <f t="shared" si="17"/>
        <v>К-т</v>
      </c>
      <c r="N66" s="47">
        <f t="shared" si="18"/>
        <v>22349.79</v>
      </c>
      <c r="O66" s="40"/>
      <c r="P66" s="46">
        <f t="shared" si="19"/>
        <v>6</v>
      </c>
      <c r="Q66" s="48">
        <f t="shared" si="20"/>
        <v>0</v>
      </c>
      <c r="R66" s="42"/>
      <c r="S66" s="42"/>
      <c r="T66" s="42"/>
      <c r="U66" s="42"/>
      <c r="V66" s="42"/>
      <c r="W66" s="42"/>
      <c r="X66" s="42"/>
      <c r="Y66" s="42"/>
      <c r="Z66" s="42"/>
      <c r="AA66" s="42"/>
    </row>
    <row r="67" spans="1:27" s="49" customFormat="1" ht="30" x14ac:dyDescent="0.25">
      <c r="A67" s="38"/>
      <c r="B67" s="39">
        <v>27</v>
      </c>
      <c r="C67" s="51" t="s">
        <v>62</v>
      </c>
      <c r="D67" s="51" t="s">
        <v>92</v>
      </c>
      <c r="E67" s="50" t="s">
        <v>93</v>
      </c>
      <c r="F67" s="40">
        <v>16095.37</v>
      </c>
      <c r="G67" s="52">
        <v>6</v>
      </c>
      <c r="H67" s="41">
        <f t="shared" si="15"/>
        <v>96572.22</v>
      </c>
      <c r="J67" s="43">
        <v>27</v>
      </c>
      <c r="K67" s="44" t="str">
        <f t="shared" si="16"/>
        <v xml:space="preserve">Автошина  </v>
      </c>
      <c r="L67" s="45"/>
      <c r="M67" s="46" t="str">
        <f t="shared" si="17"/>
        <v>К-т</v>
      </c>
      <c r="N67" s="47">
        <f t="shared" si="18"/>
        <v>16095.37</v>
      </c>
      <c r="O67" s="40"/>
      <c r="P67" s="46">
        <f t="shared" si="19"/>
        <v>6</v>
      </c>
      <c r="Q67" s="48">
        <f t="shared" si="20"/>
        <v>0</v>
      </c>
      <c r="R67" s="42"/>
      <c r="S67" s="42"/>
      <c r="T67" s="42"/>
      <c r="U67" s="42"/>
      <c r="V67" s="42"/>
      <c r="W67" s="42"/>
      <c r="X67" s="42"/>
      <c r="Y67" s="42"/>
      <c r="Z67" s="42"/>
      <c r="AA67" s="42"/>
    </row>
    <row r="68" spans="1:27" s="49" customFormat="1" ht="30" x14ac:dyDescent="0.25">
      <c r="A68" s="38"/>
      <c r="B68" s="39">
        <v>28</v>
      </c>
      <c r="C68" s="51" t="s">
        <v>62</v>
      </c>
      <c r="D68" s="51" t="s">
        <v>74</v>
      </c>
      <c r="E68" s="50" t="s">
        <v>94</v>
      </c>
      <c r="F68" s="40">
        <v>28731.75</v>
      </c>
      <c r="G68" s="52">
        <v>16</v>
      </c>
      <c r="H68" s="41">
        <f t="shared" si="15"/>
        <v>459708</v>
      </c>
      <c r="J68" s="43">
        <v>28</v>
      </c>
      <c r="K68" s="44" t="str">
        <f t="shared" si="16"/>
        <v xml:space="preserve">Автошина  </v>
      </c>
      <c r="L68" s="45"/>
      <c r="M68" s="46" t="str">
        <f t="shared" si="17"/>
        <v>К-т.</v>
      </c>
      <c r="N68" s="47">
        <f t="shared" si="18"/>
        <v>28731.75</v>
      </c>
      <c r="O68" s="40"/>
      <c r="P68" s="46">
        <f t="shared" si="19"/>
        <v>16</v>
      </c>
      <c r="Q68" s="48">
        <f t="shared" si="20"/>
        <v>0</v>
      </c>
      <c r="R68" s="42"/>
      <c r="S68" s="42"/>
      <c r="T68" s="42"/>
      <c r="U68" s="42"/>
      <c r="V68" s="42"/>
      <c r="W68" s="42"/>
      <c r="X68" s="42"/>
      <c r="Y68" s="42"/>
      <c r="Z68" s="42"/>
      <c r="AA68" s="42"/>
    </row>
    <row r="69" spans="1:27" s="49" customFormat="1" ht="60" x14ac:dyDescent="0.25">
      <c r="A69" s="38"/>
      <c r="B69" s="39">
        <v>29</v>
      </c>
      <c r="C69" s="51" t="s">
        <v>62</v>
      </c>
      <c r="D69" s="51" t="s">
        <v>75</v>
      </c>
      <c r="E69" s="50" t="s">
        <v>12</v>
      </c>
      <c r="F69" s="40">
        <v>5327.16</v>
      </c>
      <c r="G69" s="52">
        <v>2</v>
      </c>
      <c r="H69" s="41">
        <f t="shared" si="15"/>
        <v>10654.32</v>
      </c>
      <c r="J69" s="43">
        <v>29</v>
      </c>
      <c r="K69" s="44" t="str">
        <f t="shared" si="16"/>
        <v xml:space="preserve">Автошина  </v>
      </c>
      <c r="L69" s="45"/>
      <c r="M69" s="46" t="str">
        <f t="shared" si="17"/>
        <v>шт.</v>
      </c>
      <c r="N69" s="47">
        <f t="shared" si="18"/>
        <v>5327.16</v>
      </c>
      <c r="O69" s="40"/>
      <c r="P69" s="46">
        <f t="shared" si="19"/>
        <v>2</v>
      </c>
      <c r="Q69" s="48">
        <f t="shared" si="20"/>
        <v>0</v>
      </c>
      <c r="R69" s="42"/>
      <c r="S69" s="42"/>
      <c r="T69" s="42"/>
      <c r="U69" s="42"/>
      <c r="V69" s="42"/>
      <c r="W69" s="42"/>
      <c r="X69" s="42"/>
      <c r="Y69" s="42"/>
      <c r="Z69" s="42"/>
      <c r="AA69" s="42"/>
    </row>
    <row r="70" spans="1:27" s="49" customFormat="1" ht="30" x14ac:dyDescent="0.25">
      <c r="A70" s="38"/>
      <c r="B70" s="39">
        <v>30</v>
      </c>
      <c r="C70" s="51" t="s">
        <v>76</v>
      </c>
      <c r="D70" s="51" t="s">
        <v>77</v>
      </c>
      <c r="E70" s="50" t="s">
        <v>12</v>
      </c>
      <c r="F70" s="40">
        <v>1530.87</v>
      </c>
      <c r="G70" s="52">
        <v>6</v>
      </c>
      <c r="H70" s="41">
        <f t="shared" si="15"/>
        <v>9185.2199999999993</v>
      </c>
      <c r="J70" s="43">
        <v>30</v>
      </c>
      <c r="K70" s="44" t="str">
        <f t="shared" si="16"/>
        <v xml:space="preserve">Камера  </v>
      </c>
      <c r="L70" s="45"/>
      <c r="M70" s="46" t="str">
        <f t="shared" si="17"/>
        <v>шт.</v>
      </c>
      <c r="N70" s="47">
        <f t="shared" si="18"/>
        <v>1530.87</v>
      </c>
      <c r="O70" s="40"/>
      <c r="P70" s="46">
        <f t="shared" si="19"/>
        <v>6</v>
      </c>
      <c r="Q70" s="48">
        <f t="shared" si="20"/>
        <v>0</v>
      </c>
      <c r="R70" s="42"/>
      <c r="S70" s="42"/>
      <c r="T70" s="42"/>
      <c r="U70" s="42"/>
      <c r="V70" s="42"/>
      <c r="W70" s="42"/>
      <c r="X70" s="42"/>
      <c r="Y70" s="42"/>
      <c r="Z70" s="42"/>
      <c r="AA70" s="42"/>
    </row>
    <row r="71" spans="1:27" s="49" customFormat="1" ht="30" x14ac:dyDescent="0.25">
      <c r="A71" s="38"/>
      <c r="B71" s="39">
        <v>31</v>
      </c>
      <c r="C71" s="51" t="s">
        <v>78</v>
      </c>
      <c r="D71" s="51" t="s">
        <v>79</v>
      </c>
      <c r="E71" s="50" t="s">
        <v>12</v>
      </c>
      <c r="F71" s="40">
        <v>591.25</v>
      </c>
      <c r="G71" s="52">
        <v>12</v>
      </c>
      <c r="H71" s="41">
        <f t="shared" si="15"/>
        <v>7095</v>
      </c>
      <c r="J71" s="43">
        <v>31</v>
      </c>
      <c r="K71" s="44" t="str">
        <f t="shared" si="16"/>
        <v xml:space="preserve">Камера автомобильная  </v>
      </c>
      <c r="L71" s="45"/>
      <c r="M71" s="46" t="str">
        <f t="shared" si="17"/>
        <v>шт.</v>
      </c>
      <c r="N71" s="47">
        <f t="shared" si="18"/>
        <v>591.25</v>
      </c>
      <c r="O71" s="40"/>
      <c r="P71" s="46">
        <f t="shared" si="19"/>
        <v>12</v>
      </c>
      <c r="Q71" s="48">
        <f t="shared" si="20"/>
        <v>0</v>
      </c>
      <c r="R71" s="42"/>
      <c r="S71" s="42"/>
      <c r="T71" s="42"/>
      <c r="U71" s="42"/>
      <c r="V71" s="42"/>
      <c r="W71" s="42"/>
      <c r="X71" s="42"/>
      <c r="Y71" s="42"/>
      <c r="Z71" s="42"/>
      <c r="AA71" s="42"/>
    </row>
    <row r="72" spans="1:27" s="49" customFormat="1" ht="30.75" thickBot="1" x14ac:dyDescent="0.3">
      <c r="A72" s="38"/>
      <c r="B72" s="39">
        <v>32</v>
      </c>
      <c r="C72" s="51" t="s">
        <v>78</v>
      </c>
      <c r="D72" s="51" t="s">
        <v>80</v>
      </c>
      <c r="E72" s="50" t="s">
        <v>12</v>
      </c>
      <c r="F72" s="40">
        <v>768.25</v>
      </c>
      <c r="G72" s="52">
        <v>4</v>
      </c>
      <c r="H72" s="41">
        <f t="shared" si="15"/>
        <v>3073</v>
      </c>
      <c r="J72" s="43">
        <v>32</v>
      </c>
      <c r="K72" s="44" t="str">
        <f t="shared" si="16"/>
        <v xml:space="preserve">Камера автомобильная  </v>
      </c>
      <c r="L72" s="45"/>
      <c r="M72" s="46" t="str">
        <f t="shared" si="17"/>
        <v>шт.</v>
      </c>
      <c r="N72" s="47">
        <f t="shared" si="18"/>
        <v>768.25</v>
      </c>
      <c r="O72" s="40"/>
      <c r="P72" s="46">
        <f t="shared" si="19"/>
        <v>4</v>
      </c>
      <c r="Q72" s="48">
        <f t="shared" si="20"/>
        <v>0</v>
      </c>
      <c r="R72" s="42"/>
      <c r="S72" s="42"/>
      <c r="T72" s="42"/>
      <c r="U72" s="42"/>
      <c r="V72" s="42"/>
      <c r="W72" s="42"/>
      <c r="X72" s="42"/>
      <c r="Y72" s="42"/>
      <c r="Z72" s="42"/>
      <c r="AA72" s="42"/>
    </row>
    <row r="73" spans="1:27" s="16" customFormat="1" ht="27" customHeight="1" thickBot="1" x14ac:dyDescent="0.3">
      <c r="A73" s="21"/>
      <c r="B73" s="112" t="s">
        <v>23</v>
      </c>
      <c r="C73" s="113"/>
      <c r="D73" s="66"/>
      <c r="E73" s="22"/>
      <c r="F73" s="19"/>
      <c r="G73" s="74">
        <f>SUM(G41:G72)</f>
        <v>484</v>
      </c>
      <c r="H73" s="24">
        <f>SUM(H41:H72)</f>
        <v>5023590.26</v>
      </c>
      <c r="I73" s="24"/>
      <c r="J73" s="19"/>
      <c r="K73" s="19"/>
      <c r="L73" s="19"/>
      <c r="M73" s="20"/>
      <c r="N73" s="25"/>
      <c r="O73" s="25"/>
      <c r="P73" s="73">
        <f>SUM(P41:P72)</f>
        <v>484</v>
      </c>
      <c r="Q73" s="25">
        <f>SUM(Q41:Q72)</f>
        <v>0</v>
      </c>
      <c r="R73" s="25"/>
    </row>
    <row r="74" spans="1:27" s="16" customFormat="1" ht="27" customHeight="1" x14ac:dyDescent="0.25">
      <c r="A74" s="106" t="s">
        <v>20</v>
      </c>
      <c r="B74" s="107"/>
      <c r="C74" s="107"/>
      <c r="D74" s="107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9"/>
    </row>
    <row r="75" spans="1:27" s="16" customFormat="1" ht="27" customHeight="1" x14ac:dyDescent="0.25">
      <c r="A75" s="106" t="s">
        <v>117</v>
      </c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9"/>
    </row>
    <row r="76" spans="1:27" ht="27" customHeight="1" x14ac:dyDescent="0.25">
      <c r="A76" s="4"/>
      <c r="B76" s="39">
        <v>1</v>
      </c>
      <c r="C76" s="54" t="s">
        <v>61</v>
      </c>
      <c r="D76" s="54" t="s">
        <v>95</v>
      </c>
      <c r="E76" s="50" t="s">
        <v>22</v>
      </c>
      <c r="F76" s="78">
        <f>52154.25/G76</f>
        <v>4346.1875</v>
      </c>
      <c r="G76" s="52">
        <v>12</v>
      </c>
      <c r="H76" s="41">
        <f t="shared" ref="H76:H93" si="21">F76*G76</f>
        <v>52154.25</v>
      </c>
      <c r="I76" s="1"/>
      <c r="J76" s="43">
        <f t="shared" ref="J76" si="22">B76</f>
        <v>1</v>
      </c>
      <c r="K76" s="56" t="str">
        <f t="shared" ref="K76:K93" si="23">C76</f>
        <v xml:space="preserve">Автошина </v>
      </c>
      <c r="L76" s="45"/>
      <c r="M76" s="46" t="str">
        <f t="shared" ref="M76:M91" si="24">E76</f>
        <v>шт</v>
      </c>
      <c r="N76" s="47">
        <f>F76</f>
        <v>4346.1875</v>
      </c>
      <c r="O76" s="40"/>
      <c r="P76" s="46">
        <f t="shared" ref="P76" si="25">G76</f>
        <v>12</v>
      </c>
      <c r="Q76" s="48">
        <f t="shared" ref="Q76" si="26">O76*P76</f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27" customHeight="1" x14ac:dyDescent="0.25">
      <c r="A77" s="4"/>
      <c r="B77" s="53">
        <v>2</v>
      </c>
      <c r="C77" s="54" t="s">
        <v>61</v>
      </c>
      <c r="D77" s="54" t="s">
        <v>96</v>
      </c>
      <c r="E77" s="50" t="s">
        <v>93</v>
      </c>
      <c r="F77" s="79">
        <f>141656.41/32</f>
        <v>4426.7628125000001</v>
      </c>
      <c r="G77" s="58">
        <v>32</v>
      </c>
      <c r="H77" s="41">
        <f t="shared" si="21"/>
        <v>141656.41</v>
      </c>
      <c r="I77" s="1"/>
      <c r="J77" s="43"/>
      <c r="K77" s="56" t="str">
        <f t="shared" si="23"/>
        <v xml:space="preserve">Автошина </v>
      </c>
      <c r="L77" s="59"/>
      <c r="M77" s="46" t="str">
        <f t="shared" si="24"/>
        <v>К-т</v>
      </c>
      <c r="N77" s="47">
        <f t="shared" ref="N77:N93" si="27">F77</f>
        <v>4426.7628125000001</v>
      </c>
      <c r="O77" s="57"/>
      <c r="P77" s="46"/>
      <c r="Q77" s="60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27" customHeight="1" x14ac:dyDescent="0.25">
      <c r="A78" s="4"/>
      <c r="B78" s="53">
        <v>3</v>
      </c>
      <c r="C78" s="54" t="s">
        <v>61</v>
      </c>
      <c r="D78" s="54" t="s">
        <v>97</v>
      </c>
      <c r="E78" s="50" t="s">
        <v>93</v>
      </c>
      <c r="F78" s="79">
        <f>61269.29/G78</f>
        <v>15317.3225</v>
      </c>
      <c r="G78" s="58">
        <v>4</v>
      </c>
      <c r="H78" s="41">
        <f t="shared" si="21"/>
        <v>61269.29</v>
      </c>
      <c r="I78" s="1"/>
      <c r="J78" s="43"/>
      <c r="K78" s="56" t="str">
        <f t="shared" si="23"/>
        <v xml:space="preserve">Автошина </v>
      </c>
      <c r="L78" s="59"/>
      <c r="M78" s="46" t="str">
        <f t="shared" si="24"/>
        <v>К-т</v>
      </c>
      <c r="N78" s="47">
        <f t="shared" si="27"/>
        <v>15317.3225</v>
      </c>
      <c r="O78" s="57"/>
      <c r="P78" s="46"/>
      <c r="Q78" s="60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27" customHeight="1" x14ac:dyDescent="0.25">
      <c r="A79" s="4"/>
      <c r="B79" s="39">
        <v>4</v>
      </c>
      <c r="C79" s="54" t="s">
        <v>61</v>
      </c>
      <c r="D79" s="54" t="s">
        <v>98</v>
      </c>
      <c r="E79" s="50" t="s">
        <v>22</v>
      </c>
      <c r="F79" s="79">
        <f>42425.08/2</f>
        <v>21212.54</v>
      </c>
      <c r="G79" s="58">
        <v>2</v>
      </c>
      <c r="H79" s="41">
        <f t="shared" si="21"/>
        <v>42425.08</v>
      </c>
      <c r="I79" s="1"/>
      <c r="J79" s="43"/>
      <c r="K79" s="56" t="str">
        <f t="shared" si="23"/>
        <v xml:space="preserve">Автошина </v>
      </c>
      <c r="L79" s="59"/>
      <c r="M79" s="46" t="str">
        <f t="shared" si="24"/>
        <v>шт</v>
      </c>
      <c r="N79" s="47">
        <f t="shared" si="27"/>
        <v>21212.54</v>
      </c>
      <c r="O79" s="57"/>
      <c r="P79" s="46"/>
      <c r="Q79" s="60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27" customHeight="1" x14ac:dyDescent="0.25">
      <c r="A80" s="4"/>
      <c r="B80" s="53">
        <v>5</v>
      </c>
      <c r="C80" s="54" t="s">
        <v>61</v>
      </c>
      <c r="D80" s="54" t="s">
        <v>44</v>
      </c>
      <c r="E80" s="50" t="s">
        <v>93</v>
      </c>
      <c r="F80" s="79">
        <f>173830.04/8</f>
        <v>21728.755000000001</v>
      </c>
      <c r="G80" s="58">
        <v>8</v>
      </c>
      <c r="H80" s="41">
        <f t="shared" si="21"/>
        <v>173830.04</v>
      </c>
      <c r="I80" s="1"/>
      <c r="J80" s="43"/>
      <c r="K80" s="56" t="str">
        <f t="shared" si="23"/>
        <v xml:space="preserve">Автошина </v>
      </c>
      <c r="L80" s="59"/>
      <c r="M80" s="46" t="str">
        <f t="shared" si="24"/>
        <v>К-т</v>
      </c>
      <c r="N80" s="47">
        <f t="shared" si="27"/>
        <v>21728.755000000001</v>
      </c>
      <c r="O80" s="57"/>
      <c r="P80" s="46"/>
      <c r="Q80" s="60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27" customHeight="1" x14ac:dyDescent="0.25">
      <c r="A81" s="4"/>
      <c r="B81" s="53">
        <v>6</v>
      </c>
      <c r="C81" s="54" t="s">
        <v>61</v>
      </c>
      <c r="D81" s="54" t="s">
        <v>48</v>
      </c>
      <c r="E81" s="50" t="s">
        <v>93</v>
      </c>
      <c r="F81" s="79">
        <f>229933.97/8</f>
        <v>28741.74625</v>
      </c>
      <c r="G81" s="58">
        <v>8</v>
      </c>
      <c r="H81" s="41">
        <f t="shared" si="21"/>
        <v>229933.97</v>
      </c>
      <c r="I81" s="1"/>
      <c r="J81" s="43"/>
      <c r="K81" s="56" t="str">
        <f t="shared" si="23"/>
        <v xml:space="preserve">Автошина </v>
      </c>
      <c r="L81" s="59"/>
      <c r="M81" s="46" t="str">
        <f t="shared" si="24"/>
        <v>К-т</v>
      </c>
      <c r="N81" s="47">
        <f t="shared" si="27"/>
        <v>28741.74625</v>
      </c>
      <c r="O81" s="57"/>
      <c r="P81" s="46"/>
      <c r="Q81" s="60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7" customHeight="1" x14ac:dyDescent="0.25">
      <c r="A82" s="4"/>
      <c r="B82" s="39">
        <v>7</v>
      </c>
      <c r="C82" s="54" t="s">
        <v>61</v>
      </c>
      <c r="D82" s="54" t="s">
        <v>99</v>
      </c>
      <c r="E82" s="50" t="s">
        <v>22</v>
      </c>
      <c r="F82" s="79">
        <f>33273.76/G82</f>
        <v>4159.22</v>
      </c>
      <c r="G82" s="58">
        <v>8</v>
      </c>
      <c r="H82" s="41">
        <f t="shared" si="21"/>
        <v>33273.760000000002</v>
      </c>
      <c r="I82" s="1"/>
      <c r="J82" s="43"/>
      <c r="K82" s="56" t="str">
        <f t="shared" si="23"/>
        <v xml:space="preserve">Автошина </v>
      </c>
      <c r="L82" s="59"/>
      <c r="M82" s="46" t="str">
        <f t="shared" si="24"/>
        <v>шт</v>
      </c>
      <c r="N82" s="47">
        <f t="shared" si="27"/>
        <v>4159.22</v>
      </c>
      <c r="O82" s="57"/>
      <c r="P82" s="46"/>
      <c r="Q82" s="60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7" customHeight="1" x14ac:dyDescent="0.25">
      <c r="A83" s="4"/>
      <c r="B83" s="53">
        <v>8</v>
      </c>
      <c r="C83" s="54" t="s">
        <v>61</v>
      </c>
      <c r="D83" s="54" t="s">
        <v>100</v>
      </c>
      <c r="E83" s="50" t="s">
        <v>22</v>
      </c>
      <c r="F83" s="79">
        <f>16886.2/4</f>
        <v>4221.55</v>
      </c>
      <c r="G83" s="58">
        <v>4</v>
      </c>
      <c r="H83" s="41">
        <f t="shared" si="21"/>
        <v>16886.2</v>
      </c>
      <c r="I83" s="1"/>
      <c r="J83" s="43"/>
      <c r="K83" s="56" t="str">
        <f t="shared" si="23"/>
        <v xml:space="preserve">Автошина </v>
      </c>
      <c r="L83" s="59"/>
      <c r="M83" s="46" t="str">
        <f t="shared" si="24"/>
        <v>шт</v>
      </c>
      <c r="N83" s="47">
        <f t="shared" si="27"/>
        <v>4221.55</v>
      </c>
      <c r="O83" s="57"/>
      <c r="P83" s="46"/>
      <c r="Q83" s="60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27" customHeight="1" x14ac:dyDescent="0.25">
      <c r="A84" s="4"/>
      <c r="B84" s="53">
        <v>9</v>
      </c>
      <c r="C84" s="54" t="s">
        <v>28</v>
      </c>
      <c r="D84" s="54" t="s">
        <v>101</v>
      </c>
      <c r="E84" s="50" t="s">
        <v>93</v>
      </c>
      <c r="F84" s="79">
        <f>14554.61/2</f>
        <v>7277.3050000000003</v>
      </c>
      <c r="G84" s="58">
        <v>2</v>
      </c>
      <c r="H84" s="41">
        <f t="shared" si="21"/>
        <v>14554.61</v>
      </c>
      <c r="I84" s="1"/>
      <c r="J84" s="43"/>
      <c r="K84" s="56" t="str">
        <f t="shared" si="23"/>
        <v>Автошина</v>
      </c>
      <c r="L84" s="59"/>
      <c r="M84" s="46" t="str">
        <f t="shared" si="24"/>
        <v>К-т</v>
      </c>
      <c r="N84" s="47">
        <f t="shared" si="27"/>
        <v>7277.3050000000003</v>
      </c>
      <c r="O84" s="57"/>
      <c r="P84" s="46"/>
      <c r="Q84" s="60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27" customHeight="1" x14ac:dyDescent="0.25">
      <c r="A85" s="4"/>
      <c r="B85" s="39">
        <v>10</v>
      </c>
      <c r="C85" s="54" t="s">
        <v>28</v>
      </c>
      <c r="D85" s="54" t="s">
        <v>102</v>
      </c>
      <c r="E85" s="50" t="s">
        <v>93</v>
      </c>
      <c r="F85" s="79">
        <f>50658.51/6</f>
        <v>8443.0850000000009</v>
      </c>
      <c r="G85" s="58">
        <v>6</v>
      </c>
      <c r="H85" s="41">
        <f t="shared" si="21"/>
        <v>50658.510000000009</v>
      </c>
      <c r="I85" s="1"/>
      <c r="J85" s="43"/>
      <c r="K85" s="56" t="str">
        <f t="shared" si="23"/>
        <v>Автошина</v>
      </c>
      <c r="L85" s="59"/>
      <c r="M85" s="46" t="str">
        <f t="shared" si="24"/>
        <v>К-т</v>
      </c>
      <c r="N85" s="47">
        <f t="shared" si="27"/>
        <v>8443.0850000000009</v>
      </c>
      <c r="O85" s="57"/>
      <c r="P85" s="46"/>
      <c r="Q85" s="60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27" customHeight="1" x14ac:dyDescent="0.25">
      <c r="A86" s="4"/>
      <c r="B86" s="53">
        <v>11</v>
      </c>
      <c r="C86" s="54" t="s">
        <v>28</v>
      </c>
      <c r="D86" s="54" t="s">
        <v>31</v>
      </c>
      <c r="E86" s="50" t="s">
        <v>93</v>
      </c>
      <c r="F86" s="79">
        <f>37249.29/2</f>
        <v>18624.645</v>
      </c>
      <c r="G86" s="58">
        <v>2</v>
      </c>
      <c r="H86" s="41">
        <f t="shared" si="21"/>
        <v>37249.29</v>
      </c>
      <c r="I86" s="1"/>
      <c r="J86" s="43"/>
      <c r="K86" s="56" t="str">
        <f t="shared" si="23"/>
        <v>Автошина</v>
      </c>
      <c r="L86" s="59"/>
      <c r="M86" s="46" t="str">
        <f t="shared" si="24"/>
        <v>К-т</v>
      </c>
      <c r="N86" s="47">
        <f t="shared" si="27"/>
        <v>18624.645</v>
      </c>
      <c r="O86" s="57"/>
      <c r="P86" s="46"/>
      <c r="Q86" s="60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27" customHeight="1" x14ac:dyDescent="0.25">
      <c r="A87" s="4"/>
      <c r="B87" s="53">
        <v>12</v>
      </c>
      <c r="C87" s="54" t="s">
        <v>28</v>
      </c>
      <c r="D87" s="54" t="s">
        <v>103</v>
      </c>
      <c r="E87" s="50" t="s">
        <v>93</v>
      </c>
      <c r="F87" s="79">
        <f>81856.47/4</f>
        <v>20464.1175</v>
      </c>
      <c r="G87" s="58">
        <v>4</v>
      </c>
      <c r="H87" s="41">
        <f t="shared" si="21"/>
        <v>81856.47</v>
      </c>
      <c r="I87" s="1"/>
      <c r="J87" s="43"/>
      <c r="K87" s="56" t="str">
        <f t="shared" si="23"/>
        <v>Автошина</v>
      </c>
      <c r="L87" s="59"/>
      <c r="M87" s="46" t="str">
        <f t="shared" si="24"/>
        <v>К-т</v>
      </c>
      <c r="N87" s="47">
        <f t="shared" si="27"/>
        <v>20464.1175</v>
      </c>
      <c r="O87" s="57"/>
      <c r="P87" s="46"/>
      <c r="Q87" s="60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27" customHeight="1" x14ac:dyDescent="0.25">
      <c r="A88" s="4"/>
      <c r="B88" s="39">
        <v>13</v>
      </c>
      <c r="C88" s="54" t="s">
        <v>28</v>
      </c>
      <c r="D88" s="54" t="s">
        <v>104</v>
      </c>
      <c r="E88" s="50" t="s">
        <v>93</v>
      </c>
      <c r="F88" s="79">
        <f>48421.47/6</f>
        <v>8070.2449999999999</v>
      </c>
      <c r="G88" s="58">
        <v>6</v>
      </c>
      <c r="H88" s="41">
        <f t="shared" si="21"/>
        <v>48421.47</v>
      </c>
      <c r="I88" s="1"/>
      <c r="J88" s="43"/>
      <c r="K88" s="56" t="str">
        <f t="shared" si="23"/>
        <v>Автошина</v>
      </c>
      <c r="L88" s="59"/>
      <c r="M88" s="46" t="str">
        <f t="shared" si="24"/>
        <v>К-т</v>
      </c>
      <c r="N88" s="47">
        <f t="shared" si="27"/>
        <v>8070.2449999999999</v>
      </c>
      <c r="O88" s="57"/>
      <c r="P88" s="46"/>
      <c r="Q88" s="60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27" customHeight="1" x14ac:dyDescent="0.25">
      <c r="A89" s="4"/>
      <c r="B89" s="53">
        <v>14</v>
      </c>
      <c r="C89" s="54" t="s">
        <v>28</v>
      </c>
      <c r="D89" s="54" t="s">
        <v>105</v>
      </c>
      <c r="E89" s="50" t="s">
        <v>22</v>
      </c>
      <c r="F89" s="79">
        <f>100663.8/4</f>
        <v>25165.95</v>
      </c>
      <c r="G89" s="58">
        <v>4</v>
      </c>
      <c r="H89" s="41">
        <f t="shared" si="21"/>
        <v>100663.8</v>
      </c>
      <c r="I89" s="1"/>
      <c r="J89" s="43"/>
      <c r="K89" s="56" t="str">
        <f t="shared" si="23"/>
        <v>Автошина</v>
      </c>
      <c r="L89" s="59"/>
      <c r="M89" s="46" t="str">
        <f t="shared" si="24"/>
        <v>шт</v>
      </c>
      <c r="N89" s="47">
        <f t="shared" si="27"/>
        <v>25165.95</v>
      </c>
      <c r="O89" s="57"/>
      <c r="P89" s="46"/>
      <c r="Q89" s="60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27" customHeight="1" x14ac:dyDescent="0.25">
      <c r="A90" s="4"/>
      <c r="B90" s="53">
        <v>15</v>
      </c>
      <c r="C90" s="54" t="s">
        <v>28</v>
      </c>
      <c r="D90" s="54" t="s">
        <v>106</v>
      </c>
      <c r="E90" s="50" t="s">
        <v>22</v>
      </c>
      <c r="F90" s="79">
        <f>15781.66/4</f>
        <v>3945.415</v>
      </c>
      <c r="G90" s="58">
        <v>4</v>
      </c>
      <c r="H90" s="41">
        <f t="shared" si="21"/>
        <v>15781.66</v>
      </c>
      <c r="I90" s="1"/>
      <c r="J90" s="43"/>
      <c r="K90" s="56" t="str">
        <f t="shared" si="23"/>
        <v>Автошина</v>
      </c>
      <c r="L90" s="59"/>
      <c r="M90" s="46" t="str">
        <f t="shared" si="24"/>
        <v>шт</v>
      </c>
      <c r="N90" s="47">
        <f t="shared" si="27"/>
        <v>3945.415</v>
      </c>
      <c r="O90" s="57"/>
      <c r="P90" s="46"/>
      <c r="Q90" s="60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27" customHeight="1" x14ac:dyDescent="0.25">
      <c r="A91" s="4"/>
      <c r="B91" s="39">
        <v>16</v>
      </c>
      <c r="C91" s="51" t="s">
        <v>28</v>
      </c>
      <c r="D91" s="51" t="s">
        <v>107</v>
      </c>
      <c r="E91" s="50" t="s">
        <v>22</v>
      </c>
      <c r="F91" s="79">
        <f>19546.51/4</f>
        <v>4886.6274999999996</v>
      </c>
      <c r="G91" s="58">
        <v>4</v>
      </c>
      <c r="H91" s="41">
        <f t="shared" si="21"/>
        <v>19546.509999999998</v>
      </c>
      <c r="I91" s="1"/>
      <c r="J91" s="43">
        <v>2</v>
      </c>
      <c r="K91" s="56" t="str">
        <f t="shared" si="23"/>
        <v>Автошина</v>
      </c>
      <c r="L91" s="59"/>
      <c r="M91" s="46" t="str">
        <f t="shared" si="24"/>
        <v>шт</v>
      </c>
      <c r="N91" s="47">
        <f t="shared" si="27"/>
        <v>4886.6274999999996</v>
      </c>
      <c r="O91" s="57"/>
      <c r="P91" s="46">
        <v>250</v>
      </c>
      <c r="Q91" s="60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27" customHeight="1" x14ac:dyDescent="0.25">
      <c r="A92" s="4"/>
      <c r="B92" s="53">
        <v>17</v>
      </c>
      <c r="C92" s="55" t="s">
        <v>28</v>
      </c>
      <c r="D92" s="55" t="s">
        <v>34</v>
      </c>
      <c r="E92" s="50" t="s">
        <v>22</v>
      </c>
      <c r="F92" s="78">
        <f>52424.94/12</f>
        <v>4368.7449999999999</v>
      </c>
      <c r="G92" s="52">
        <v>12</v>
      </c>
      <c r="H92" s="41">
        <f t="shared" si="21"/>
        <v>52424.94</v>
      </c>
      <c r="I92" s="1"/>
      <c r="J92" s="43">
        <f>B92</f>
        <v>17</v>
      </c>
      <c r="K92" s="56" t="str">
        <f t="shared" si="23"/>
        <v>Автошина</v>
      </c>
      <c r="L92" s="45"/>
      <c r="M92" s="46" t="str">
        <f>E92</f>
        <v>шт</v>
      </c>
      <c r="N92" s="47">
        <f t="shared" si="27"/>
        <v>4368.7449999999999</v>
      </c>
      <c r="O92" s="40"/>
      <c r="P92" s="46">
        <f>G92</f>
        <v>12</v>
      </c>
      <c r="Q92" s="48">
        <f>O92*P92</f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27" customHeight="1" x14ac:dyDescent="0.25">
      <c r="A93" s="4"/>
      <c r="B93" s="53">
        <v>18</v>
      </c>
      <c r="C93" s="51" t="s">
        <v>108</v>
      </c>
      <c r="D93" s="51" t="s">
        <v>109</v>
      </c>
      <c r="E93" s="50" t="s">
        <v>93</v>
      </c>
      <c r="F93" s="78">
        <f>16423.73/2</f>
        <v>8211.8649999999998</v>
      </c>
      <c r="G93" s="52">
        <v>2</v>
      </c>
      <c r="H93" s="41">
        <f t="shared" si="21"/>
        <v>16423.73</v>
      </c>
      <c r="I93" s="1"/>
      <c r="J93" s="43">
        <f t="shared" ref="J93:J99" si="28">B93</f>
        <v>18</v>
      </c>
      <c r="K93" s="56" t="str">
        <f t="shared" si="23"/>
        <v>Шина</v>
      </c>
      <c r="L93" s="45"/>
      <c r="M93" s="46" t="str">
        <f t="shared" ref="M93:M97" si="29">E93</f>
        <v>К-т</v>
      </c>
      <c r="N93" s="47">
        <f t="shared" si="27"/>
        <v>8211.8649999999998</v>
      </c>
      <c r="O93" s="40"/>
      <c r="P93" s="46">
        <f t="shared" ref="P93:P105" si="30">G93</f>
        <v>2</v>
      </c>
      <c r="Q93" s="48">
        <f t="shared" ref="Q93:Q104" si="31">O93*P93</f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s="16" customFormat="1" ht="31.5" customHeight="1" x14ac:dyDescent="0.25">
      <c r="A94" s="21"/>
      <c r="B94" s="81" t="s">
        <v>119</v>
      </c>
      <c r="C94" s="82"/>
      <c r="D94" s="61"/>
      <c r="E94" s="18"/>
      <c r="F94" s="27"/>
      <c r="G94" s="75">
        <f>SUM(G76:G93)</f>
        <v>124</v>
      </c>
      <c r="H94" s="24">
        <f>SUM(H76:H93)</f>
        <v>1189009.9899999998</v>
      </c>
      <c r="I94" s="24"/>
      <c r="J94" s="27"/>
      <c r="K94" s="27"/>
      <c r="L94" s="27"/>
      <c r="M94" s="20"/>
      <c r="N94" s="25"/>
      <c r="O94" s="25"/>
      <c r="P94" s="26"/>
      <c r="Q94" s="25"/>
      <c r="R94" s="25"/>
    </row>
    <row r="95" spans="1:27" s="16" customFormat="1" ht="15.75" customHeight="1" x14ac:dyDescent="0.25">
      <c r="A95" s="106" t="s">
        <v>118</v>
      </c>
      <c r="B95" s="107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9"/>
    </row>
    <row r="96" spans="1:27" x14ac:dyDescent="0.25">
      <c r="A96" s="4"/>
      <c r="B96" s="17">
        <v>1</v>
      </c>
      <c r="C96" s="51" t="s">
        <v>61</v>
      </c>
      <c r="D96" s="51" t="s">
        <v>110</v>
      </c>
      <c r="E96" s="50" t="s">
        <v>22</v>
      </c>
      <c r="F96" s="78">
        <f>8540.34/G96</f>
        <v>2135.085</v>
      </c>
      <c r="G96" s="52">
        <v>4</v>
      </c>
      <c r="H96" s="41">
        <f t="shared" ref="H96:H97" si="32">F96*G96</f>
        <v>8540.34</v>
      </c>
      <c r="I96" s="1"/>
      <c r="J96" s="43">
        <f t="shared" si="28"/>
        <v>1</v>
      </c>
      <c r="K96" s="56" t="str">
        <f t="shared" ref="K96:K105" si="33">C96</f>
        <v xml:space="preserve">Автошина </v>
      </c>
      <c r="L96" s="45"/>
      <c r="M96" s="46" t="str">
        <f t="shared" si="29"/>
        <v>шт</v>
      </c>
      <c r="N96" s="47">
        <f>F96</f>
        <v>2135.085</v>
      </c>
      <c r="O96" s="40"/>
      <c r="P96" s="46">
        <f t="shared" si="30"/>
        <v>4</v>
      </c>
      <c r="Q96" s="48">
        <f t="shared" si="31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30" x14ac:dyDescent="0.25">
      <c r="A97" s="4"/>
      <c r="B97" s="17">
        <v>2</v>
      </c>
      <c r="C97" s="51" t="s">
        <v>61</v>
      </c>
      <c r="D97" s="51" t="s">
        <v>111</v>
      </c>
      <c r="E97" s="50" t="s">
        <v>22</v>
      </c>
      <c r="F97" s="78">
        <f>192224.81/44</f>
        <v>4368.7456818181818</v>
      </c>
      <c r="G97" s="52">
        <v>44</v>
      </c>
      <c r="H97" s="41">
        <f t="shared" si="32"/>
        <v>192224.81</v>
      </c>
      <c r="I97" s="1"/>
      <c r="J97" s="43">
        <f t="shared" si="28"/>
        <v>2</v>
      </c>
      <c r="K97" s="56" t="str">
        <f t="shared" si="33"/>
        <v xml:space="preserve">Автошина </v>
      </c>
      <c r="L97" s="45"/>
      <c r="M97" s="46" t="str">
        <f t="shared" si="29"/>
        <v>шт</v>
      </c>
      <c r="N97" s="47">
        <f t="shared" ref="N97:N105" si="34">F97</f>
        <v>4368.7456818181818</v>
      </c>
      <c r="O97" s="40"/>
      <c r="P97" s="46">
        <f t="shared" si="30"/>
        <v>44</v>
      </c>
      <c r="Q97" s="48">
        <f t="shared" si="31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30" x14ac:dyDescent="0.25">
      <c r="A98" s="4"/>
      <c r="B98" s="23">
        <v>3</v>
      </c>
      <c r="C98" s="51" t="s">
        <v>61</v>
      </c>
      <c r="D98" s="51" t="s">
        <v>70</v>
      </c>
      <c r="E98" s="50" t="s">
        <v>22</v>
      </c>
      <c r="F98" s="79">
        <f>17384.75/4</f>
        <v>4346.1875</v>
      </c>
      <c r="G98" s="58">
        <v>4</v>
      </c>
      <c r="H98" s="41">
        <f>F98*G98</f>
        <v>17384.75</v>
      </c>
      <c r="I98" s="1"/>
      <c r="J98" s="43">
        <f t="shared" si="28"/>
        <v>3</v>
      </c>
      <c r="K98" s="56" t="str">
        <f t="shared" si="33"/>
        <v xml:space="preserve">Автошина </v>
      </c>
      <c r="L98" s="59"/>
      <c r="M98" s="46" t="s">
        <v>12</v>
      </c>
      <c r="N98" s="47">
        <f t="shared" si="34"/>
        <v>4346.1875</v>
      </c>
      <c r="O98" s="57"/>
      <c r="P98" s="46">
        <f t="shared" si="30"/>
        <v>4</v>
      </c>
      <c r="Q98" s="48">
        <f t="shared" si="31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60" x14ac:dyDescent="0.25">
      <c r="A99" s="4"/>
      <c r="B99" s="17">
        <v>4</v>
      </c>
      <c r="C99" s="51" t="s">
        <v>61</v>
      </c>
      <c r="D99" s="51" t="s">
        <v>112</v>
      </c>
      <c r="E99" s="50" t="s">
        <v>93</v>
      </c>
      <c r="F99" s="78">
        <f>50658.51/6</f>
        <v>8443.0850000000009</v>
      </c>
      <c r="G99" s="52">
        <v>6</v>
      </c>
      <c r="H99" s="41">
        <f t="shared" ref="H99" si="35">F99*G99</f>
        <v>50658.510000000009</v>
      </c>
      <c r="I99" s="1"/>
      <c r="J99" s="43">
        <f t="shared" si="28"/>
        <v>4</v>
      </c>
      <c r="K99" s="56" t="str">
        <f t="shared" si="33"/>
        <v xml:space="preserve">Автошина </v>
      </c>
      <c r="L99" s="45"/>
      <c r="M99" s="46" t="str">
        <f t="shared" ref="M99" si="36">E99</f>
        <v>К-т</v>
      </c>
      <c r="N99" s="47">
        <f t="shared" si="34"/>
        <v>8443.0850000000009</v>
      </c>
      <c r="O99" s="40"/>
      <c r="P99" s="46">
        <f t="shared" si="30"/>
        <v>6</v>
      </c>
      <c r="Q99" s="48">
        <f t="shared" si="31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60" x14ac:dyDescent="0.25">
      <c r="A100" s="4"/>
      <c r="B100" s="23">
        <v>5</v>
      </c>
      <c r="C100" s="51" t="s">
        <v>61</v>
      </c>
      <c r="D100" s="51" t="s">
        <v>113</v>
      </c>
      <c r="E100" s="50" t="s">
        <v>93</v>
      </c>
      <c r="F100" s="79">
        <f>260745.05/12</f>
        <v>21728.754166666666</v>
      </c>
      <c r="G100" s="58">
        <v>12</v>
      </c>
      <c r="H100" s="41">
        <f>F100*G100</f>
        <v>260745.05</v>
      </c>
      <c r="I100" s="1"/>
      <c r="J100" s="43">
        <v>5</v>
      </c>
      <c r="K100" s="56" t="str">
        <f t="shared" si="33"/>
        <v xml:space="preserve">Автошина </v>
      </c>
      <c r="L100" s="59"/>
      <c r="M100" s="46" t="s">
        <v>12</v>
      </c>
      <c r="N100" s="47">
        <f t="shared" si="34"/>
        <v>21728.754166666666</v>
      </c>
      <c r="O100" s="57"/>
      <c r="P100" s="46">
        <f t="shared" si="30"/>
        <v>12</v>
      </c>
      <c r="Q100" s="48">
        <f t="shared" si="31"/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45" x14ac:dyDescent="0.25">
      <c r="A101" s="4"/>
      <c r="B101" s="17">
        <v>6</v>
      </c>
      <c r="C101" s="51" t="s">
        <v>61</v>
      </c>
      <c r="D101" s="51" t="s">
        <v>114</v>
      </c>
      <c r="E101" s="50" t="s">
        <v>22</v>
      </c>
      <c r="F101" s="78">
        <v>16085</v>
      </c>
      <c r="G101" s="52">
        <v>12</v>
      </c>
      <c r="H101" s="41">
        <f>F101*G101</f>
        <v>193020</v>
      </c>
      <c r="I101" s="1"/>
      <c r="J101" s="43">
        <f>B101</f>
        <v>6</v>
      </c>
      <c r="K101" s="56" t="str">
        <f t="shared" si="33"/>
        <v xml:space="preserve">Автошина </v>
      </c>
      <c r="L101" s="45"/>
      <c r="M101" s="46" t="str">
        <f>E101</f>
        <v>шт</v>
      </c>
      <c r="N101" s="47">
        <f t="shared" si="34"/>
        <v>16085</v>
      </c>
      <c r="O101" s="40"/>
      <c r="P101" s="46">
        <f t="shared" si="30"/>
        <v>12</v>
      </c>
      <c r="Q101" s="48">
        <f t="shared" si="31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45" x14ac:dyDescent="0.25">
      <c r="A102" s="4"/>
      <c r="B102" s="17">
        <v>7</v>
      </c>
      <c r="C102" s="51" t="s">
        <v>61</v>
      </c>
      <c r="D102" s="51" t="s">
        <v>91</v>
      </c>
      <c r="E102" s="50" t="s">
        <v>93</v>
      </c>
      <c r="F102" s="78">
        <v>22335.11</v>
      </c>
      <c r="G102" s="52">
        <v>4</v>
      </c>
      <c r="H102" s="41">
        <f t="shared" ref="H102:H105" si="37">F102*G102</f>
        <v>89340.44</v>
      </c>
      <c r="I102" s="1"/>
      <c r="J102" s="43">
        <f>B102</f>
        <v>7</v>
      </c>
      <c r="K102" s="56" t="str">
        <f t="shared" si="33"/>
        <v xml:space="preserve">Автошина </v>
      </c>
      <c r="L102" s="45"/>
      <c r="M102" s="46" t="str">
        <f t="shared" ref="M102:M105" si="38">E102</f>
        <v>К-т</v>
      </c>
      <c r="N102" s="47">
        <f t="shared" si="34"/>
        <v>22335.11</v>
      </c>
      <c r="O102" s="40"/>
      <c r="P102" s="46">
        <f t="shared" si="30"/>
        <v>4</v>
      </c>
      <c r="Q102" s="48">
        <f t="shared" si="31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75" x14ac:dyDescent="0.25">
      <c r="A103" s="4"/>
      <c r="B103" s="17">
        <v>8</v>
      </c>
      <c r="C103" s="51" t="s">
        <v>61</v>
      </c>
      <c r="D103" s="51" t="s">
        <v>115</v>
      </c>
      <c r="E103" s="50" t="s">
        <v>22</v>
      </c>
      <c r="F103" s="78">
        <v>31037</v>
      </c>
      <c r="G103" s="52">
        <v>20</v>
      </c>
      <c r="H103" s="41">
        <f t="shared" si="37"/>
        <v>620740</v>
      </c>
      <c r="I103" s="1"/>
      <c r="J103" s="43">
        <f>B103</f>
        <v>8</v>
      </c>
      <c r="K103" s="56" t="str">
        <f t="shared" si="33"/>
        <v xml:space="preserve">Автошина </v>
      </c>
      <c r="L103" s="45"/>
      <c r="M103" s="46" t="str">
        <f t="shared" si="38"/>
        <v>шт</v>
      </c>
      <c r="N103" s="47">
        <f t="shared" si="34"/>
        <v>31037</v>
      </c>
      <c r="O103" s="40"/>
      <c r="P103" s="46">
        <f t="shared" si="30"/>
        <v>20</v>
      </c>
      <c r="Q103" s="48">
        <f t="shared" si="31"/>
        <v>0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30" x14ac:dyDescent="0.25">
      <c r="A104" s="4"/>
      <c r="B104" s="17">
        <v>9</v>
      </c>
      <c r="C104" s="51" t="s">
        <v>28</v>
      </c>
      <c r="D104" s="51" t="s">
        <v>103</v>
      </c>
      <c r="E104" s="50" t="s">
        <v>93</v>
      </c>
      <c r="F104" s="78">
        <f>163712.94/8</f>
        <v>20464.1175</v>
      </c>
      <c r="G104" s="52">
        <v>8</v>
      </c>
      <c r="H104" s="41">
        <f t="shared" si="37"/>
        <v>163712.94</v>
      </c>
      <c r="I104" s="1"/>
      <c r="J104" s="43">
        <f>B104</f>
        <v>9</v>
      </c>
      <c r="K104" s="56" t="str">
        <f t="shared" si="33"/>
        <v>Автошина</v>
      </c>
      <c r="L104" s="45"/>
      <c r="M104" s="46" t="str">
        <f t="shared" si="38"/>
        <v>К-т</v>
      </c>
      <c r="N104" s="47">
        <f t="shared" si="34"/>
        <v>20464.1175</v>
      </c>
      <c r="O104" s="40"/>
      <c r="P104" s="46">
        <f t="shared" si="30"/>
        <v>8</v>
      </c>
      <c r="Q104" s="48">
        <f t="shared" si="31"/>
        <v>0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45" x14ac:dyDescent="0.25">
      <c r="A105" s="4"/>
      <c r="B105" s="17">
        <v>10</v>
      </c>
      <c r="C105" s="51" t="s">
        <v>28</v>
      </c>
      <c r="D105" s="51" t="s">
        <v>116</v>
      </c>
      <c r="E105" s="50" t="s">
        <v>22</v>
      </c>
      <c r="F105" s="78">
        <v>45700</v>
      </c>
      <c r="G105" s="52">
        <v>4</v>
      </c>
      <c r="H105" s="41">
        <f t="shared" si="37"/>
        <v>182800</v>
      </c>
      <c r="I105" s="1"/>
      <c r="J105" s="43">
        <f>B105</f>
        <v>10</v>
      </c>
      <c r="K105" s="56" t="str">
        <f t="shared" si="33"/>
        <v>Автошина</v>
      </c>
      <c r="L105" s="45"/>
      <c r="M105" s="46" t="str">
        <f t="shared" si="38"/>
        <v>шт</v>
      </c>
      <c r="N105" s="47">
        <f t="shared" si="34"/>
        <v>45700</v>
      </c>
      <c r="O105" s="40"/>
      <c r="P105" s="46">
        <f t="shared" si="30"/>
        <v>4</v>
      </c>
      <c r="Q105" s="48">
        <f>O105*P105</f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s="16" customFormat="1" ht="34.5" customHeight="1" thickBot="1" x14ac:dyDescent="0.3">
      <c r="A106" s="29"/>
      <c r="B106" s="83" t="s">
        <v>120</v>
      </c>
      <c r="C106" s="82"/>
      <c r="D106" s="61"/>
      <c r="E106" s="18"/>
      <c r="F106" s="27"/>
      <c r="G106" s="76">
        <f>SUM(G96:G105)</f>
        <v>118</v>
      </c>
      <c r="H106" s="24">
        <f>SUM(H96:H105)</f>
        <v>1779166.8399999999</v>
      </c>
      <c r="I106" s="24"/>
      <c r="J106" s="28"/>
      <c r="K106" s="27"/>
      <c r="L106" s="27"/>
      <c r="M106" s="20"/>
      <c r="N106" s="25"/>
      <c r="O106" s="25"/>
      <c r="P106" s="77">
        <f>SUM(P96:P105)</f>
        <v>118</v>
      </c>
      <c r="Q106" s="25">
        <f t="shared" ref="Q106" si="39">O106*P106</f>
        <v>0</v>
      </c>
      <c r="R106" s="25"/>
    </row>
    <row r="107" spans="1:27" ht="21" customHeight="1" thickBot="1" x14ac:dyDescent="0.3">
      <c r="A107" s="4"/>
      <c r="B107" s="88" t="s">
        <v>6</v>
      </c>
      <c r="C107" s="89"/>
      <c r="D107" s="89"/>
      <c r="E107" s="89"/>
      <c r="F107" s="89"/>
      <c r="G107" s="90"/>
      <c r="H107" s="9">
        <f>H106+H94+H73+H39</f>
        <v>13786510.117999999</v>
      </c>
      <c r="I107" s="1"/>
      <c r="J107" s="88" t="s">
        <v>6</v>
      </c>
      <c r="K107" s="89"/>
      <c r="L107" s="89"/>
      <c r="M107" s="89"/>
      <c r="N107" s="89"/>
      <c r="O107" s="89"/>
      <c r="P107" s="90"/>
      <c r="Q107" s="9">
        <f>SUM(Q96:Q105)</f>
        <v>0</v>
      </c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" customHeight="1" x14ac:dyDescent="0.25">
      <c r="A108" s="4"/>
      <c r="B108" s="99" t="s">
        <v>16</v>
      </c>
      <c r="C108" s="100"/>
      <c r="D108" s="100"/>
      <c r="E108" s="100"/>
      <c r="F108" s="100"/>
      <c r="G108" s="14">
        <v>0.2</v>
      </c>
      <c r="H108" s="10">
        <f>H107*G108</f>
        <v>2757302.0236</v>
      </c>
      <c r="I108" s="1"/>
      <c r="J108" s="99" t="s">
        <v>16</v>
      </c>
      <c r="K108" s="100"/>
      <c r="L108" s="100"/>
      <c r="M108" s="100"/>
      <c r="N108" s="100"/>
      <c r="O108" s="100"/>
      <c r="P108" s="14">
        <v>0.2</v>
      </c>
      <c r="Q108" s="10">
        <f>Q107*P108</f>
        <v>0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 thickBot="1" x14ac:dyDescent="0.3">
      <c r="A109" s="4"/>
      <c r="B109" s="91" t="s">
        <v>7</v>
      </c>
      <c r="C109" s="92"/>
      <c r="D109" s="92"/>
      <c r="E109" s="92"/>
      <c r="F109" s="92"/>
      <c r="G109" s="93"/>
      <c r="H109" s="11">
        <f>H107+H108</f>
        <v>16543812.141599998</v>
      </c>
      <c r="I109" s="1"/>
      <c r="J109" s="91" t="s">
        <v>7</v>
      </c>
      <c r="K109" s="92"/>
      <c r="L109" s="92"/>
      <c r="M109" s="92"/>
      <c r="N109" s="92"/>
      <c r="O109" s="92"/>
      <c r="P109" s="93"/>
      <c r="Q109" s="11">
        <f>Q107+Q108</f>
        <v>0</v>
      </c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A110" s="1"/>
    </row>
    <row r="113" spans="11:12" ht="90" customHeight="1" x14ac:dyDescent="0.25">
      <c r="K113" s="116" t="s">
        <v>124</v>
      </c>
      <c r="L113" s="117"/>
    </row>
  </sheetData>
  <mergeCells count="23">
    <mergeCell ref="K113:L113"/>
    <mergeCell ref="J7:Q7"/>
    <mergeCell ref="J107:P107"/>
    <mergeCell ref="B109:G109"/>
    <mergeCell ref="B4:H4"/>
    <mergeCell ref="B7:H7"/>
    <mergeCell ref="J109:P109"/>
    <mergeCell ref="B108:F108"/>
    <mergeCell ref="J108:O108"/>
    <mergeCell ref="A9:O9"/>
    <mergeCell ref="A40:R40"/>
    <mergeCell ref="A95:R95"/>
    <mergeCell ref="B39:C39"/>
    <mergeCell ref="A74:R74"/>
    <mergeCell ref="A75:R75"/>
    <mergeCell ref="B73:C73"/>
    <mergeCell ref="J4:M4"/>
    <mergeCell ref="B94:C94"/>
    <mergeCell ref="B106:C106"/>
    <mergeCell ref="B1:Q1"/>
    <mergeCell ref="B3:F3"/>
    <mergeCell ref="B107:G107"/>
    <mergeCell ref="J3:R3"/>
  </mergeCells>
  <pageMargins left="0" right="0" top="0" bottom="0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cp:lastPrinted>2018-11-07T05:29:01Z</cp:lastPrinted>
  <dcterms:created xsi:type="dcterms:W3CDTF">2018-05-22T01:14:50Z</dcterms:created>
  <dcterms:modified xsi:type="dcterms:W3CDTF">2018-12-26T05:40:29Z</dcterms:modified>
</cp:coreProperties>
</file>