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activeTab="5"/>
  </bookViews>
  <sheets>
    <sheet name="СИП-50 город" sheetId="1" r:id="rId1"/>
    <sheet name="СИП-50 с просекой" sheetId="5" r:id="rId2"/>
    <sheet name="СИП-70 город" sheetId="6" r:id="rId3"/>
    <sheet name="СИП-70 с просекой" sheetId="7" r:id="rId4"/>
    <sheet name="СИП-95 город" sheetId="8" r:id="rId5"/>
    <sheet name="СИП-95 с просекой" sheetId="9" r:id="rId6"/>
  </sheets>
  <calcPr calcId="145621"/>
</workbook>
</file>

<file path=xl/calcChain.xml><?xml version="1.0" encoding="utf-8"?>
<calcChain xmlns="http://schemas.openxmlformats.org/spreadsheetml/2006/main">
  <c r="L20" i="9" l="1"/>
  <c r="I20" i="9"/>
  <c r="J20" i="9"/>
  <c r="H20" i="9"/>
  <c r="L19" i="9"/>
  <c r="I19" i="9"/>
  <c r="J19" i="9"/>
  <c r="H19" i="9"/>
  <c r="K19" i="9"/>
  <c r="J18" i="9"/>
  <c r="I18" i="9"/>
  <c r="H18" i="9"/>
  <c r="L19" i="8"/>
  <c r="I19" i="8"/>
  <c r="J19" i="8"/>
  <c r="H19" i="8"/>
  <c r="L18" i="8"/>
  <c r="I18" i="8"/>
  <c r="J18" i="8"/>
  <c r="H18" i="8"/>
  <c r="J17" i="8"/>
  <c r="I17" i="8"/>
  <c r="H17" i="8"/>
  <c r="K18" i="8"/>
  <c r="L20" i="7"/>
  <c r="I20" i="7"/>
  <c r="J20" i="7"/>
  <c r="H20" i="7"/>
  <c r="L19" i="7"/>
  <c r="I19" i="7"/>
  <c r="J19" i="7"/>
  <c r="H19" i="7"/>
  <c r="J18" i="7"/>
  <c r="I18" i="7"/>
  <c r="H18" i="7"/>
  <c r="K19" i="7"/>
  <c r="L19" i="6"/>
  <c r="H19" i="6"/>
  <c r="I19" i="6"/>
  <c r="J19" i="6"/>
  <c r="L18" i="6"/>
  <c r="I18" i="6"/>
  <c r="J18" i="6"/>
  <c r="H18" i="6"/>
  <c r="K18" i="6" s="1"/>
  <c r="L17" i="6"/>
  <c r="J17" i="6"/>
  <c r="I17" i="6"/>
  <c r="H17" i="6"/>
  <c r="L20" i="5"/>
  <c r="I20" i="5"/>
  <c r="J20" i="5"/>
  <c r="H20" i="5"/>
  <c r="L19" i="5"/>
  <c r="I19" i="5"/>
  <c r="J19" i="5"/>
  <c r="H19" i="5"/>
  <c r="K19" i="5" s="1"/>
  <c r="J18" i="5"/>
  <c r="I18" i="5"/>
  <c r="H18" i="5"/>
  <c r="J17" i="1"/>
  <c r="J18" i="1" s="1"/>
  <c r="J19" i="1" s="1"/>
  <c r="I17" i="1"/>
  <c r="H17" i="1"/>
  <c r="L19" i="1"/>
  <c r="L18" i="1"/>
  <c r="I18" i="1"/>
  <c r="I19" i="1" s="1"/>
  <c r="H18" i="1"/>
  <c r="K18" i="1" l="1"/>
  <c r="H19" i="1"/>
  <c r="L18" i="9" l="1"/>
  <c r="L17" i="8"/>
  <c r="L18" i="7"/>
  <c r="L18" i="5"/>
  <c r="L17" i="1"/>
  <c r="F14" i="8" l="1"/>
  <c r="D14" i="8"/>
  <c r="F14" i="6"/>
  <c r="D14" i="6"/>
  <c r="F14" i="1"/>
  <c r="D14" i="1"/>
  <c r="D15" i="9" l="1"/>
  <c r="F15" i="9" l="1"/>
  <c r="F14" i="9"/>
  <c r="G14" i="9" s="1"/>
  <c r="H14" i="9" s="1"/>
  <c r="E13" i="9"/>
  <c r="D13" i="9"/>
  <c r="G13" i="9" s="1"/>
  <c r="J13" i="9" s="1"/>
  <c r="G14" i="8"/>
  <c r="E13" i="8"/>
  <c r="E13" i="7"/>
  <c r="E13" i="6"/>
  <c r="E13" i="1"/>
  <c r="E13" i="5"/>
  <c r="D13" i="8"/>
  <c r="F15" i="7"/>
  <c r="G15" i="7" s="1"/>
  <c r="F14" i="7"/>
  <c r="G14" i="7" s="1"/>
  <c r="D13" i="7"/>
  <c r="G14" i="6"/>
  <c r="D13" i="6"/>
  <c r="F14" i="5"/>
  <c r="G14" i="5" s="1"/>
  <c r="F15" i="5"/>
  <c r="G15" i="5" s="1"/>
  <c r="D13" i="5"/>
  <c r="G13" i="5" s="1"/>
  <c r="G13" i="6" l="1"/>
  <c r="J13" i="6" s="1"/>
  <c r="J14" i="5"/>
  <c r="H14" i="5"/>
  <c r="K14" i="5" s="1"/>
  <c r="G15" i="9"/>
  <c r="J15" i="9" s="1"/>
  <c r="K13" i="9"/>
  <c r="J14" i="9"/>
  <c r="K14" i="9" s="1"/>
  <c r="G13" i="7"/>
  <c r="J13" i="7" s="1"/>
  <c r="J13" i="5"/>
  <c r="G13" i="8"/>
  <c r="J13" i="8" s="1"/>
  <c r="I14" i="8"/>
  <c r="I15" i="8" s="1"/>
  <c r="I16" i="8" s="1"/>
  <c r="J14" i="8"/>
  <c r="H14" i="8"/>
  <c r="H14" i="7"/>
  <c r="J14" i="7"/>
  <c r="K13" i="7"/>
  <c r="I15" i="7"/>
  <c r="I16" i="7" s="1"/>
  <c r="I17" i="7" s="1"/>
  <c r="J15" i="7"/>
  <c r="J16" i="7" s="1"/>
  <c r="J17" i="7" s="1"/>
  <c r="H15" i="7"/>
  <c r="K15" i="7" s="1"/>
  <c r="K13" i="6"/>
  <c r="I14" i="6"/>
  <c r="I15" i="6" s="1"/>
  <c r="I16" i="6" s="1"/>
  <c r="J14" i="6"/>
  <c r="J15" i="6" s="1"/>
  <c r="J16" i="6" s="1"/>
  <c r="H14" i="6"/>
  <c r="L14" i="5"/>
  <c r="K13" i="5"/>
  <c r="I15" i="5"/>
  <c r="I16" i="5" s="1"/>
  <c r="I17" i="5" s="1"/>
  <c r="J15" i="5"/>
  <c r="J16" i="5" s="1"/>
  <c r="J17" i="5" s="1"/>
  <c r="H15" i="5"/>
  <c r="I15" i="9" l="1"/>
  <c r="I16" i="9" s="1"/>
  <c r="I17" i="9" s="1"/>
  <c r="H15" i="9"/>
  <c r="K15" i="9"/>
  <c r="L14" i="9"/>
  <c r="J16" i="9"/>
  <c r="J17" i="9" s="1"/>
  <c r="H16" i="9"/>
  <c r="I21" i="9"/>
  <c r="I22" i="9" s="1"/>
  <c r="J15" i="8"/>
  <c r="J16" i="8" s="1"/>
  <c r="K13" i="8"/>
  <c r="J20" i="8"/>
  <c r="J21" i="8" s="1"/>
  <c r="K14" i="8"/>
  <c r="H15" i="8"/>
  <c r="I20" i="8"/>
  <c r="I21" i="8" s="1"/>
  <c r="J21" i="7"/>
  <c r="J22" i="7" s="1"/>
  <c r="L15" i="7"/>
  <c r="I21" i="7"/>
  <c r="I22" i="7" s="1"/>
  <c r="K14" i="7"/>
  <c r="H16" i="7"/>
  <c r="J20" i="6"/>
  <c r="J21" i="6" s="1"/>
  <c r="K14" i="6"/>
  <c r="H15" i="6"/>
  <c r="I20" i="6"/>
  <c r="I21" i="6" s="1"/>
  <c r="J21" i="5"/>
  <c r="J22" i="5" s="1"/>
  <c r="K15" i="5"/>
  <c r="H16" i="5"/>
  <c r="I21" i="5"/>
  <c r="I22" i="5" s="1"/>
  <c r="L15" i="9" l="1"/>
  <c r="K16" i="9"/>
  <c r="K17" i="9" s="1"/>
  <c r="H17" i="9"/>
  <c r="L16" i="9"/>
  <c r="L17" i="9" s="1"/>
  <c r="J21" i="9"/>
  <c r="J22" i="9" s="1"/>
  <c r="L14" i="8"/>
  <c r="L15" i="8" s="1"/>
  <c r="L16" i="8" s="1"/>
  <c r="K15" i="8"/>
  <c r="K16" i="8" s="1"/>
  <c r="H16" i="8"/>
  <c r="L14" i="7"/>
  <c r="L16" i="7" s="1"/>
  <c r="L17" i="7" s="1"/>
  <c r="K16" i="7"/>
  <c r="K17" i="7" s="1"/>
  <c r="H17" i="7"/>
  <c r="K15" i="6"/>
  <c r="K16" i="6" s="1"/>
  <c r="H16" i="6"/>
  <c r="L14" i="6"/>
  <c r="L15" i="6" s="1"/>
  <c r="L16" i="6" s="1"/>
  <c r="L15" i="5"/>
  <c r="L16" i="5" s="1"/>
  <c r="L17" i="5" s="1"/>
  <c r="K16" i="5"/>
  <c r="K17" i="5" s="1"/>
  <c r="H17" i="5"/>
  <c r="K18" i="9" l="1"/>
  <c r="L21" i="9"/>
  <c r="L22" i="9" s="1"/>
  <c r="K17" i="8"/>
  <c r="L20" i="8"/>
  <c r="L21" i="8" s="1"/>
  <c r="K18" i="7"/>
  <c r="L21" i="7"/>
  <c r="L22" i="7" s="1"/>
  <c r="L20" i="6"/>
  <c r="L21" i="6" s="1"/>
  <c r="K17" i="6"/>
  <c r="K18" i="5"/>
  <c r="L21" i="5"/>
  <c r="L22" i="5" s="1"/>
  <c r="K20" i="9" l="1"/>
  <c r="H21" i="9"/>
  <c r="K21" i="9" s="1"/>
  <c r="K19" i="8"/>
  <c r="H20" i="8"/>
  <c r="K20" i="8" s="1"/>
  <c r="K20" i="7"/>
  <c r="H21" i="7"/>
  <c r="K21" i="7" s="1"/>
  <c r="K19" i="6"/>
  <c r="H20" i="6"/>
  <c r="K20" i="6" s="1"/>
  <c r="K20" i="5"/>
  <c r="H21" i="5"/>
  <c r="K21" i="5" s="1"/>
  <c r="H22" i="9" l="1"/>
  <c r="K22" i="9" s="1"/>
  <c r="H21" i="8"/>
  <c r="K21" i="8" s="1"/>
  <c r="H22" i="7"/>
  <c r="K22" i="7" s="1"/>
  <c r="H21" i="6"/>
  <c r="K21" i="6" s="1"/>
  <c r="H22" i="5"/>
  <c r="K22" i="5" s="1"/>
  <c r="D13" i="1" l="1"/>
  <c r="G13" i="1" l="1"/>
  <c r="J13" i="1" s="1"/>
  <c r="K13" i="1" s="1"/>
  <c r="G14" i="1"/>
  <c r="J14" i="1" l="1"/>
  <c r="J15" i="1" s="1"/>
  <c r="I14" i="1"/>
  <c r="I15" i="1" s="1"/>
  <c r="H14" i="1"/>
  <c r="I16" i="1"/>
  <c r="J16" i="1" l="1"/>
  <c r="K14" i="1"/>
  <c r="H15" i="1"/>
  <c r="L14" i="1" l="1"/>
  <c r="I20" i="1"/>
  <c r="I21" i="1" s="1"/>
  <c r="L15" i="1"/>
  <c r="J20" i="1"/>
  <c r="J21" i="1" s="1"/>
  <c r="H16" i="1"/>
  <c r="K15" i="1"/>
  <c r="K16" i="1" l="1"/>
  <c r="K17" i="1"/>
  <c r="L16" i="1" l="1"/>
  <c r="L20" i="1" s="1"/>
  <c r="L21" i="1" s="1"/>
  <c r="H20" i="1"/>
  <c r="K20" i="1" s="1"/>
  <c r="K19" i="1"/>
  <c r="H21" i="1" l="1"/>
  <c r="K21" i="1" s="1"/>
</calcChain>
</file>

<file path=xl/sharedStrings.xml><?xml version="1.0" encoding="utf-8"?>
<sst xmlns="http://schemas.openxmlformats.org/spreadsheetml/2006/main" count="327" uniqueCount="59">
  <si>
    <t xml:space="preserve">Расчет стоимости объектов по укрупненным показателям стоимости строительства линий электропередач </t>
  </si>
  <si>
    <t xml:space="preserve">          Расчет произведен согласно сборнику укрупненных  показателей стоимости строительства(реконструкции) подстанций и линий электропередач для нужд ОАО "Холдинг МРСК", 2012 г..</t>
  </si>
  <si>
    <t>№ п.п.</t>
  </si>
  <si>
    <t>Наименование</t>
  </si>
  <si>
    <t>Обоснование</t>
  </si>
  <si>
    <t>Цена за ед. объема, в ценах 2001г,  тыс.руб.</t>
  </si>
  <si>
    <t>Объем</t>
  </si>
  <si>
    <t>Коэффициенты, учитывающие лимитированные затраты, условия производства работ, прочие затраты и т.д.</t>
  </si>
  <si>
    <t>Стоимость в ценах 2001г, тыс.руб.</t>
  </si>
  <si>
    <t>Итого по разделу 1</t>
  </si>
  <si>
    <t xml:space="preserve">Итого в ценах 2001 года </t>
  </si>
  <si>
    <t>Примечания:</t>
  </si>
  <si>
    <t>1.</t>
  </si>
  <si>
    <t>2.</t>
  </si>
  <si>
    <t>Коэффициенты, учитывающие лимитированные затраты, условия производства работ, прочие затраты и т.д.:</t>
  </si>
  <si>
    <t>-</t>
  </si>
  <si>
    <t>2,6 - 3,18% - содержание службы заказчика-застройщика, строительный контроль;</t>
  </si>
  <si>
    <t>3% - непредвиденные затраты (при согласовании с заказчиком до 10%)</t>
  </si>
  <si>
    <t>табл 2</t>
  </si>
  <si>
    <t>Стоимость в ценах 2001г. с учетом РС(Я) коэффициента К=1,09 *0,9721 ( тыс руб.)</t>
  </si>
  <si>
    <t>Строительно-монтажные работы, тыс руб.</t>
  </si>
  <si>
    <t>Оборудование, приспособления и производственный инвентарь, тыс  руб.</t>
  </si>
  <si>
    <t>Прочие, тыс руб.</t>
  </si>
  <si>
    <t>Всего,тыс руб.</t>
  </si>
  <si>
    <t>Аренда земли</t>
  </si>
  <si>
    <t xml:space="preserve"> Приложение №11  УПС "Холдинг МРСК" и письмо АО "ДРСК" от 29.05.2015 №16-03-15/936 (2 кв.2015)</t>
  </si>
  <si>
    <t>Вырубка просеки</t>
  </si>
  <si>
    <t>Для ВЛ:</t>
  </si>
  <si>
    <t>2,5% - временные здания и сооружения (при реконструкции и расширении применяется коэффициент 0,8);</t>
  </si>
  <si>
    <t>7,5 - 9% - проектно-изыскательские работы и авторский надзор;</t>
  </si>
  <si>
    <t>5-8% - прочие работы и затраты;</t>
  </si>
  <si>
    <r>
      <t>К=((2,5+7,5+2,6+5+</t>
    </r>
    <r>
      <rPr>
        <sz val="10"/>
        <rFont val="Times New Roman"/>
        <family val="1"/>
        <charset val="204"/>
      </rPr>
      <t>3</t>
    </r>
    <r>
      <rPr>
        <sz val="10"/>
        <color theme="1"/>
        <rFont val="Times New Roman"/>
        <family val="1"/>
        <charset val="204"/>
      </rPr>
      <t>)/100+1)=1,206</t>
    </r>
  </si>
  <si>
    <t>НДС</t>
  </si>
  <si>
    <t>ВСЕГО  с НДС</t>
  </si>
  <si>
    <t>УТВЕРЖДАЮ</t>
  </si>
  <si>
    <t>Директор АО ДРСК ЮЯЭС</t>
  </si>
  <si>
    <t>И.В.Шкурко</t>
  </si>
  <si>
    <t>по п.2.7:</t>
  </si>
  <si>
    <t>табл 2  прим</t>
  </si>
  <si>
    <t>К-1,013 -городские условия (табл 4)</t>
  </si>
  <si>
    <t>табл 3</t>
  </si>
  <si>
    <t>. Строительство ВЛ-0,4кВ</t>
  </si>
  <si>
    <t xml:space="preserve">        Раздел 1. Строительство ВЛ-0,4кВ  (СИП-50) на ж/б опорах  количество цепей 2  L-1 км</t>
  </si>
  <si>
    <t xml:space="preserve">        Раздел 1. Строительство ВЛ-0,4кВ  (СИП-50) на ж/б опорах  количество цепей 2   L-1 км с вырубкой просеки</t>
  </si>
  <si>
    <t xml:space="preserve">        Раздел 1. Строительство ВЛ-0,4кВ  (СИП-70) на ж/б опорах  количество цепей 2   L-1 км с вырубкой просеки</t>
  </si>
  <si>
    <t xml:space="preserve">        Раздел 1. Строительство ВЛ-0,4кВ  (СИП-70) на ж/б опорах  количество цепей 2   L-1 км в городских условиях</t>
  </si>
  <si>
    <t xml:space="preserve">        Раздел 1. Строительство ВЛ-0,4кВ  (СИП-95) на ж/б опорах  количество цепей 2  L-1 км  в городских условиях</t>
  </si>
  <si>
    <t xml:space="preserve">        Раздел 1. Строительство ВЛ-0,4кВ  (СИП-95) на ж/б опорах  количество цепей 2   L-1 км с вырубкой просеки</t>
  </si>
  <si>
    <t>в том числе  в составе Прочих ПИР</t>
  </si>
  <si>
    <t>"___"______2017г</t>
  </si>
  <si>
    <r>
      <t>Составил специалист  ОКСиИ</t>
    </r>
    <r>
      <rPr>
        <i/>
        <sz val="10"/>
        <color theme="0" tint="-0.34998626667073579"/>
        <rFont val="Times New Roman"/>
        <family val="1"/>
        <charset val="204"/>
      </rPr>
      <t>___________________________________________</t>
    </r>
  </si>
  <si>
    <t>М.С.Гайнбихнер</t>
  </si>
  <si>
    <t xml:space="preserve">             Для учета стоимости объектов в прогнозных ценах 2019 года  использованы индексы-дефляторы Минэкономразвития РФ от 10.2017</t>
  </si>
  <si>
    <t>С учетом коэффициента-дефлятора к 2019г  1,044 (Минэкономразвития РФ от 10.2017)</t>
  </si>
  <si>
    <t xml:space="preserve">          Перевод в текущие  цены, 3 квартал 2018г.,осуществлен с учетом индексов, указанных в письме Минстроя России №40178-ЛС/09  от 01.10.2018</t>
  </si>
  <si>
    <t>Итого в ценах 3 кв. 2018 года без  НДС</t>
  </si>
  <si>
    <t>С учетом коэффициента-дефлятора к 2018г  1,0115 (1/4 от 4,6%) (Минэкономразвития РФ от 10.2017)</t>
  </si>
  <si>
    <t>К=1,09*0,9721 - коэффициент,  учитывающий регионально-климатические условия осуществления объектов энергетического строительства, согласно Приложение №2 к  сборнику укрупненных  показателей стоимости строительства (реконструкции) подстанций и линий электропередач для нужд ОАО "Холдинг МРСК", 2012 г..(перевод в текущие цены 3 кв 2018г СМР-7,53; ОБ-4,53;  ПР-8,93)</t>
  </si>
  <si>
    <t>Н.О. Корсун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</si>
</sst>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i/>
      <sz val="10"/>
      <color theme="0" tint="-0.3499862666707357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2" fillId="0" borderId="0"/>
    <xf numFmtId="0" fontId="2" fillId="0" borderId="0"/>
    <xf numFmtId="0" fontId="9" fillId="0" borderId="0"/>
    <xf numFmtId="0" fontId="10" fillId="0" borderId="0">
      <alignment horizontal="center"/>
    </xf>
    <xf numFmtId="0" fontId="1" fillId="0" borderId="0"/>
  </cellStyleXfs>
  <cellXfs count="88">
    <xf numFmtId="0" fontId="0" fillId="0" borderId="0" xfId="0"/>
    <xf numFmtId="0" fontId="4" fillId="0" borderId="0" xfId="1" applyFont="1"/>
    <xf numFmtId="0" fontId="4" fillId="0" borderId="0" xfId="2" applyFont="1"/>
    <xf numFmtId="0" fontId="4" fillId="0" borderId="0" xfId="3" applyFont="1"/>
    <xf numFmtId="0" fontId="4" fillId="0" borderId="4" xfId="3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0" fontId="4" fillId="0" borderId="0" xfId="3" applyFont="1" applyAlignment="1"/>
    <xf numFmtId="4" fontId="5" fillId="0" borderId="4" xfId="3" applyNumberFormat="1" applyFont="1" applyBorder="1" applyAlignment="1">
      <alignment horizontal="right" vertical="center"/>
    </xf>
    <xf numFmtId="4" fontId="4" fillId="0" borderId="4" xfId="2" applyNumberFormat="1" applyFont="1" applyBorder="1" applyAlignment="1">
      <alignment horizontal="right"/>
    </xf>
    <xf numFmtId="0" fontId="4" fillId="0" borderId="0" xfId="2" applyFont="1" applyAlignment="1"/>
    <xf numFmtId="4" fontId="7" fillId="3" borderId="4" xfId="3" applyNumberFormat="1" applyFont="1" applyFill="1" applyBorder="1" applyAlignment="1">
      <alignment horizontal="right"/>
    </xf>
    <xf numFmtId="4" fontId="7" fillId="3" borderId="0" xfId="3" applyNumberFormat="1" applyFont="1" applyFill="1" applyAlignment="1">
      <alignment horizontal="right"/>
    </xf>
    <xf numFmtId="4" fontId="6" fillId="0" borderId="4" xfId="2" applyNumberFormat="1" applyFont="1" applyBorder="1" applyAlignment="1">
      <alignment horizontal="right" vertical="center"/>
    </xf>
    <xf numFmtId="0" fontId="8" fillId="0" borderId="0" xfId="3" applyFont="1" applyAlignment="1">
      <alignment wrapText="1"/>
    </xf>
    <xf numFmtId="4" fontId="6" fillId="0" borderId="0" xfId="2" applyNumberFormat="1" applyFont="1" applyBorder="1" applyAlignment="1">
      <alignment horizontal="right" vertical="center"/>
    </xf>
    <xf numFmtId="0" fontId="4" fillId="0" borderId="0" xfId="4" applyFont="1"/>
    <xf numFmtId="0" fontId="4" fillId="2" borderId="5" xfId="3" applyFont="1" applyFill="1" applyBorder="1" applyAlignment="1"/>
    <xf numFmtId="4" fontId="4" fillId="2" borderId="5" xfId="3" applyNumberFormat="1" applyFont="1" applyFill="1" applyBorder="1" applyAlignment="1">
      <alignment wrapText="1"/>
    </xf>
    <xf numFmtId="0" fontId="4" fillId="2" borderId="5" xfId="3" applyFont="1" applyFill="1" applyBorder="1" applyAlignment="1">
      <alignment horizontal="center"/>
    </xf>
    <xf numFmtId="4" fontId="4" fillId="2" borderId="5" xfId="3" applyNumberFormat="1" applyFont="1" applyFill="1" applyBorder="1" applyAlignment="1">
      <alignment horizontal="center"/>
    </xf>
    <xf numFmtId="4" fontId="4" fillId="2" borderId="5" xfId="3" applyNumberFormat="1" applyFont="1" applyFill="1" applyBorder="1" applyAlignment="1">
      <alignment horizontal="right"/>
    </xf>
    <xf numFmtId="0" fontId="6" fillId="2" borderId="6" xfId="3" applyFont="1" applyFill="1" applyBorder="1" applyAlignment="1"/>
    <xf numFmtId="0" fontId="4" fillId="2" borderId="4" xfId="3" applyFont="1" applyFill="1" applyBorder="1" applyAlignment="1">
      <alignment horizontal="left"/>
    </xf>
    <xf numFmtId="0" fontId="4" fillId="0" borderId="0" xfId="3" applyFont="1" applyAlignment="1">
      <alignment horizontal="right"/>
    </xf>
    <xf numFmtId="0" fontId="6" fillId="0" borderId="0" xfId="4" applyFont="1" applyAlignment="1">
      <alignment horizontal="right"/>
    </xf>
    <xf numFmtId="0" fontId="6" fillId="0" borderId="0" xfId="4" applyFont="1"/>
    <xf numFmtId="0" fontId="4" fillId="0" borderId="0" xfId="4" applyFont="1" applyAlignment="1">
      <alignment horizontal="right"/>
    </xf>
    <xf numFmtId="0" fontId="8" fillId="0" borderId="0" xfId="4" applyFont="1"/>
    <xf numFmtId="49" fontId="4" fillId="0" borderId="0" xfId="4" applyNumberFormat="1" applyFont="1" applyAlignment="1">
      <alignment horizontal="right" vertical="center"/>
    </xf>
    <xf numFmtId="0" fontId="4" fillId="2" borderId="4" xfId="3" applyFont="1" applyFill="1" applyBorder="1" applyAlignment="1">
      <alignment horizontal="right"/>
    </xf>
    <xf numFmtId="0" fontId="10" fillId="0" borderId="4" xfId="5" applyFont="1" applyBorder="1" applyAlignment="1">
      <alignment horizontal="center" vertical="center" wrapText="1"/>
    </xf>
    <xf numFmtId="2" fontId="10" fillId="0" borderId="4" xfId="5" applyNumberFormat="1" applyFont="1" applyBorder="1" applyAlignment="1">
      <alignment horizontal="center" vertical="center" wrapText="1"/>
    </xf>
    <xf numFmtId="4" fontId="4" fillId="0" borderId="4" xfId="3" applyNumberFormat="1" applyFont="1" applyBorder="1" applyAlignment="1">
      <alignment horizontal="right"/>
    </xf>
    <xf numFmtId="0" fontId="4" fillId="2" borderId="5" xfId="3" applyFont="1" applyFill="1" applyBorder="1" applyAlignment="1">
      <alignment horizontal="right"/>
    </xf>
    <xf numFmtId="0" fontId="4" fillId="2" borderId="5" xfId="3" applyFont="1" applyFill="1" applyBorder="1" applyAlignment="1">
      <alignment horizontal="left"/>
    </xf>
    <xf numFmtId="0" fontId="10" fillId="0" borderId="5" xfId="5" applyFont="1" applyBorder="1" applyAlignment="1">
      <alignment horizontal="center" vertical="center" wrapText="1"/>
    </xf>
    <xf numFmtId="2" fontId="10" fillId="0" borderId="5" xfId="5" applyNumberFormat="1" applyFont="1" applyBorder="1" applyAlignment="1">
      <alignment horizontal="center" vertical="center" wrapText="1"/>
    </xf>
    <xf numFmtId="164" fontId="4" fillId="2" borderId="5" xfId="3" applyNumberFormat="1" applyFont="1" applyFill="1" applyBorder="1" applyAlignment="1">
      <alignment horizontal="center"/>
    </xf>
    <xf numFmtId="0" fontId="4" fillId="0" borderId="4" xfId="2" applyFont="1" applyBorder="1" applyAlignment="1">
      <alignment horizontal="left" vertical="center" wrapText="1"/>
    </xf>
    <xf numFmtId="4" fontId="4" fillId="0" borderId="4" xfId="2" applyNumberFormat="1" applyFont="1" applyBorder="1" applyAlignment="1">
      <alignment horizontal="right" vertical="center"/>
    </xf>
    <xf numFmtId="0" fontId="4" fillId="0" borderId="0" xfId="2" applyFont="1" applyBorder="1" applyAlignment="1">
      <alignment horizontal="left" vertical="center" wrapText="1"/>
    </xf>
    <xf numFmtId="0" fontId="4" fillId="0" borderId="0" xfId="6" applyFont="1"/>
    <xf numFmtId="0" fontId="6" fillId="0" borderId="0" xfId="6" applyFont="1"/>
    <xf numFmtId="0" fontId="4" fillId="0" borderId="0" xfId="6" applyFont="1" applyAlignment="1">
      <alignment horizontal="right" vertical="top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0" fillId="0" borderId="0" xfId="0" applyFont="1" applyAlignment="1">
      <alignment horizontal="right" vertical="center"/>
    </xf>
    <xf numFmtId="0" fontId="14" fillId="0" borderId="0" xfId="0" applyFont="1"/>
    <xf numFmtId="0" fontId="10" fillId="0" borderId="0" xfId="0" applyFont="1"/>
    <xf numFmtId="0" fontId="4" fillId="0" borderId="4" xfId="3" applyFont="1" applyBorder="1" applyAlignment="1">
      <alignment horizontal="center" vertical="center" wrapText="1"/>
    </xf>
    <xf numFmtId="4" fontId="4" fillId="0" borderId="4" xfId="3" applyNumberFormat="1" applyFont="1" applyBorder="1" applyAlignment="1">
      <alignment horizontal="center" vertical="center" wrapText="1"/>
    </xf>
    <xf numFmtId="4" fontId="4" fillId="0" borderId="1" xfId="3" applyNumberFormat="1" applyFont="1" applyBorder="1" applyAlignment="1">
      <alignment horizontal="center" vertical="center" wrapText="1"/>
    </xf>
    <xf numFmtId="0" fontId="4" fillId="2" borderId="4" xfId="3" applyFont="1" applyFill="1" applyBorder="1" applyAlignment="1">
      <alignment horizontal="center" vertical="center"/>
    </xf>
    <xf numFmtId="4" fontId="4" fillId="2" borderId="4" xfId="3" applyNumberFormat="1" applyFont="1" applyFill="1" applyBorder="1" applyAlignment="1">
      <alignment horizontal="center" vertical="center"/>
    </xf>
    <xf numFmtId="0" fontId="4" fillId="2" borderId="4" xfId="3" applyFont="1" applyFill="1" applyBorder="1" applyAlignment="1">
      <alignment horizontal="left" vertical="center"/>
    </xf>
    <xf numFmtId="4" fontId="4" fillId="2" borderId="4" xfId="3" applyNumberFormat="1" applyFont="1" applyFill="1" applyBorder="1" applyAlignment="1">
      <alignment horizontal="right" vertical="center"/>
    </xf>
    <xf numFmtId="4" fontId="4" fillId="0" borderId="4" xfId="3" applyNumberFormat="1" applyFont="1" applyBorder="1" applyAlignment="1">
      <alignment horizontal="right" vertical="center"/>
    </xf>
    <xf numFmtId="0" fontId="4" fillId="0" borderId="4" xfId="2" applyFont="1" applyBorder="1" applyAlignment="1">
      <alignment horizontal="left" vertical="center" wrapText="1"/>
    </xf>
    <xf numFmtId="0" fontId="4" fillId="0" borderId="4" xfId="3" applyFont="1" applyBorder="1" applyAlignment="1">
      <alignment horizontal="center" vertical="center" wrapText="1"/>
    </xf>
    <xf numFmtId="0" fontId="11" fillId="0" borderId="0" xfId="6" applyFont="1"/>
    <xf numFmtId="0" fontId="4" fillId="2" borderId="5" xfId="3" applyFont="1" applyFill="1" applyBorder="1" applyAlignment="1">
      <alignment horizontal="center" vertical="center"/>
    </xf>
    <xf numFmtId="165" fontId="6" fillId="0" borderId="4" xfId="2" applyNumberFormat="1" applyFont="1" applyBorder="1" applyAlignment="1">
      <alignment horizontal="right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6" fillId="0" borderId="0" xfId="1" applyFont="1" applyAlignment="1">
      <alignment horizontal="center" wrapText="1"/>
    </xf>
    <xf numFmtId="0" fontId="11" fillId="0" borderId="0" xfId="1" applyFont="1" applyAlignment="1">
      <alignment horizontal="left" wrapText="1"/>
    </xf>
    <xf numFmtId="0" fontId="11" fillId="0" borderId="0" xfId="2" applyFont="1" applyAlignment="1">
      <alignment horizontal="left"/>
    </xf>
    <xf numFmtId="0" fontId="11" fillId="0" borderId="0" xfId="3" applyFont="1" applyAlignment="1">
      <alignment horizontal="left"/>
    </xf>
    <xf numFmtId="0" fontId="4" fillId="0" borderId="1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3" applyFont="1" applyBorder="1" applyAlignment="1">
      <alignment horizontal="center" vertical="center" wrapText="1"/>
    </xf>
    <xf numFmtId="0" fontId="4" fillId="0" borderId="2" xfId="2" applyFont="1" applyBorder="1" applyAlignment="1">
      <alignment horizontal="left" vertical="center" wrapText="1"/>
    </xf>
    <xf numFmtId="0" fontId="4" fillId="0" borderId="3" xfId="2" applyFont="1" applyBorder="1" applyAlignment="1">
      <alignment horizontal="left" vertical="center" wrapText="1"/>
    </xf>
    <xf numFmtId="0" fontId="4" fillId="0" borderId="6" xfId="2" applyFont="1" applyBorder="1" applyAlignment="1">
      <alignment horizontal="left" vertical="center" wrapText="1"/>
    </xf>
    <xf numFmtId="0" fontId="11" fillId="0" borderId="0" xfId="6" applyFont="1" applyAlignment="1">
      <alignment vertical="top" wrapText="1"/>
    </xf>
    <xf numFmtId="0" fontId="4" fillId="0" borderId="4" xfId="2" applyFont="1" applyBorder="1" applyAlignment="1">
      <alignment horizontal="left" vertical="center" wrapText="1"/>
    </xf>
    <xf numFmtId="0" fontId="5" fillId="0" borderId="2" xfId="3" applyFont="1" applyBorder="1" applyAlignment="1">
      <alignment horizontal="left" vertical="center" wrapText="1"/>
    </xf>
    <xf numFmtId="0" fontId="5" fillId="0" borderId="3" xfId="3" applyFont="1" applyBorder="1" applyAlignment="1">
      <alignment horizontal="left" vertical="center" wrapText="1"/>
    </xf>
    <xf numFmtId="0" fontId="5" fillId="0" borderId="6" xfId="3" applyFont="1" applyBorder="1" applyAlignment="1">
      <alignment horizontal="left" vertical="center" wrapText="1"/>
    </xf>
    <xf numFmtId="0" fontId="6" fillId="0" borderId="4" xfId="2" applyFont="1" applyBorder="1" applyAlignment="1">
      <alignment horizontal="left" wrapText="1"/>
    </xf>
    <xf numFmtId="4" fontId="6" fillId="3" borderId="2" xfId="3" applyNumberFormat="1" applyFont="1" applyFill="1" applyBorder="1" applyAlignment="1">
      <alignment horizontal="right" wrapText="1"/>
    </xf>
    <xf numFmtId="4" fontId="6" fillId="3" borderId="3" xfId="3" applyNumberFormat="1" applyFont="1" applyFill="1" applyBorder="1" applyAlignment="1">
      <alignment horizontal="right" wrapText="1"/>
    </xf>
    <xf numFmtId="4" fontId="6" fillId="3" borderId="6" xfId="3" applyNumberFormat="1" applyFont="1" applyFill="1" applyBorder="1" applyAlignment="1">
      <alignment horizontal="right" wrapText="1"/>
    </xf>
    <xf numFmtId="0" fontId="6" fillId="2" borderId="2" xfId="3" applyFont="1" applyFill="1" applyBorder="1" applyAlignment="1">
      <alignment horizontal="left"/>
    </xf>
    <xf numFmtId="0" fontId="6" fillId="2" borderId="3" xfId="3" applyFont="1" applyFill="1" applyBorder="1" applyAlignment="1">
      <alignment horizontal="left"/>
    </xf>
  </cellXfs>
  <cellStyles count="7">
    <cellStyle name="Обычный" xfId="0" builtinId="0"/>
    <cellStyle name="Обычный 2 2" xfId="4"/>
    <cellStyle name="Обычный 3" xfId="6"/>
    <cellStyle name="Обычный 3 2 2 2" xfId="1"/>
    <cellStyle name="Обычный 3 2 5" xfId="3"/>
    <cellStyle name="Обычный 3 5 2" xfId="2"/>
    <cellStyle name="Титул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5"/>
  <sheetViews>
    <sheetView topLeftCell="A4" workbookViewId="0">
      <selection activeCell="B25" sqref="B25:K25"/>
    </sheetView>
  </sheetViews>
  <sheetFormatPr defaultColWidth="10.28515625" defaultRowHeight="12.75" outlineLevelRow="1" x14ac:dyDescent="0.2"/>
  <cols>
    <col min="1" max="1" width="3.85546875" style="1" customWidth="1"/>
    <col min="2" max="2" width="40.7109375" style="1" customWidth="1"/>
    <col min="3" max="3" width="11.42578125" style="1" customWidth="1"/>
    <col min="4" max="4" width="11" style="1" customWidth="1"/>
    <col min="5" max="5" width="7.85546875" style="1" customWidth="1"/>
    <col min="6" max="6" width="14" style="1" customWidth="1"/>
    <col min="7" max="7" width="11.85546875" style="1" customWidth="1"/>
    <col min="8" max="8" width="11.42578125" style="1" customWidth="1"/>
    <col min="9" max="9" width="10.28515625" style="1" customWidth="1"/>
    <col min="10" max="10" width="11.28515625" style="1" customWidth="1"/>
    <col min="11" max="11" width="11.5703125" style="1" customWidth="1"/>
    <col min="12" max="12" width="9.5703125" style="1" customWidth="1"/>
    <col min="13" max="16384" width="10.28515625" style="1"/>
  </cols>
  <sheetData>
    <row r="1" spans="1:15" x14ac:dyDescent="0.2">
      <c r="J1" s="44" t="s">
        <v>34</v>
      </c>
      <c r="K1" s="45"/>
    </row>
    <row r="2" spans="1:15" x14ac:dyDescent="0.2">
      <c r="J2" s="45"/>
      <c r="K2" s="46" t="s">
        <v>35</v>
      </c>
    </row>
    <row r="3" spans="1:15" x14ac:dyDescent="0.2">
      <c r="J3" s="45"/>
      <c r="K3" s="46" t="s">
        <v>36</v>
      </c>
    </row>
    <row r="4" spans="1:15" x14ac:dyDescent="0.2">
      <c r="J4" s="45"/>
      <c r="K4" s="46" t="s">
        <v>49</v>
      </c>
    </row>
    <row r="5" spans="1:15" x14ac:dyDescent="0.2">
      <c r="A5" s="65" t="s">
        <v>0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5" ht="30" customHeight="1" x14ac:dyDescent="0.2">
      <c r="A6" s="66" t="s">
        <v>1</v>
      </c>
      <c r="B6" s="66"/>
      <c r="C6" s="66"/>
      <c r="D6" s="66"/>
      <c r="E6" s="66"/>
      <c r="F6" s="66"/>
      <c r="G6" s="66"/>
      <c r="H6" s="66"/>
      <c r="I6" s="66"/>
      <c r="J6" s="66"/>
      <c r="K6" s="66"/>
    </row>
    <row r="7" spans="1:15" s="2" customFormat="1" x14ac:dyDescent="0.2">
      <c r="A7" s="67" t="s">
        <v>54</v>
      </c>
      <c r="B7" s="67"/>
      <c r="C7" s="67"/>
      <c r="D7" s="67"/>
      <c r="E7" s="67"/>
      <c r="F7" s="67"/>
      <c r="G7" s="67"/>
      <c r="H7" s="67"/>
      <c r="I7" s="67"/>
      <c r="J7" s="67"/>
      <c r="K7" s="67"/>
    </row>
    <row r="8" spans="1:15" ht="12.75" customHeight="1" x14ac:dyDescent="0.2">
      <c r="A8" s="66" t="s">
        <v>52</v>
      </c>
      <c r="B8" s="66"/>
      <c r="C8" s="66"/>
      <c r="D8" s="66"/>
      <c r="E8" s="66"/>
      <c r="F8" s="66"/>
      <c r="G8" s="66"/>
      <c r="H8" s="66"/>
      <c r="I8" s="66"/>
      <c r="J8" s="66"/>
      <c r="K8" s="66"/>
    </row>
    <row r="9" spans="1:15" s="3" customFormat="1" x14ac:dyDescent="0.2">
      <c r="A9" s="68"/>
      <c r="B9" s="68"/>
      <c r="C9" s="68"/>
      <c r="D9" s="68"/>
      <c r="E9" s="68"/>
      <c r="F9" s="68"/>
      <c r="G9" s="68"/>
      <c r="H9" s="68"/>
      <c r="I9" s="68"/>
      <c r="J9" s="68"/>
      <c r="K9" s="68"/>
    </row>
    <row r="10" spans="1:15" ht="27" customHeight="1" x14ac:dyDescent="0.2">
      <c r="A10" s="62" t="s">
        <v>2</v>
      </c>
      <c r="B10" s="62" t="s">
        <v>3</v>
      </c>
      <c r="C10" s="62" t="s">
        <v>4</v>
      </c>
      <c r="D10" s="62" t="s">
        <v>5</v>
      </c>
      <c r="E10" s="62" t="s">
        <v>6</v>
      </c>
      <c r="F10" s="69" t="s">
        <v>7</v>
      </c>
      <c r="G10" s="62" t="s">
        <v>8</v>
      </c>
      <c r="H10" s="71" t="s">
        <v>19</v>
      </c>
      <c r="I10" s="72"/>
      <c r="J10" s="72"/>
      <c r="K10" s="73" t="s">
        <v>23</v>
      </c>
      <c r="L10" s="62" t="s">
        <v>48</v>
      </c>
    </row>
    <row r="11" spans="1:15" ht="84" customHeight="1" x14ac:dyDescent="0.2">
      <c r="A11" s="63"/>
      <c r="B11" s="63"/>
      <c r="C11" s="63"/>
      <c r="D11" s="64"/>
      <c r="E11" s="63"/>
      <c r="F11" s="70"/>
      <c r="G11" s="64"/>
      <c r="H11" s="4" t="s">
        <v>20</v>
      </c>
      <c r="I11" s="4" t="s">
        <v>21</v>
      </c>
      <c r="J11" s="5" t="s">
        <v>22</v>
      </c>
      <c r="K11" s="73"/>
      <c r="L11" s="63"/>
    </row>
    <row r="12" spans="1:15" s="3" customFormat="1" ht="15.75" customHeight="1" x14ac:dyDescent="0.2">
      <c r="A12" s="86" t="s">
        <v>42</v>
      </c>
      <c r="B12" s="87"/>
      <c r="C12" s="87"/>
      <c r="D12" s="87"/>
      <c r="E12" s="87"/>
      <c r="F12" s="87"/>
      <c r="G12" s="87"/>
      <c r="H12" s="87"/>
      <c r="I12" s="87"/>
      <c r="J12" s="87"/>
      <c r="K12" s="21"/>
      <c r="L12" s="49"/>
    </row>
    <row r="13" spans="1:15" s="3" customFormat="1" ht="97.5" customHeight="1" x14ac:dyDescent="0.2">
      <c r="A13" s="29">
        <v>1</v>
      </c>
      <c r="B13" s="22" t="s">
        <v>24</v>
      </c>
      <c r="C13" s="30" t="s">
        <v>25</v>
      </c>
      <c r="D13" s="31">
        <f>1.29 /7.94</f>
        <v>0.16246851385390429</v>
      </c>
      <c r="E13" s="52">
        <f>10*1000</f>
        <v>10000</v>
      </c>
      <c r="F13" s="52">
        <v>1</v>
      </c>
      <c r="G13" s="53">
        <f>ROUND((D13*E13*F13),2)/1000</f>
        <v>1.62469</v>
      </c>
      <c r="H13" s="54"/>
      <c r="I13" s="54"/>
      <c r="J13" s="55">
        <f>G13</f>
        <v>1.62469</v>
      </c>
      <c r="K13" s="56">
        <f>SUM(H13:J13)</f>
        <v>1.62469</v>
      </c>
      <c r="L13" s="50"/>
      <c r="N13" s="44"/>
      <c r="O13" s="45"/>
    </row>
    <row r="14" spans="1:15" s="6" customFormat="1" ht="16.5" customHeight="1" x14ac:dyDescent="0.2">
      <c r="A14" s="16">
        <v>3</v>
      </c>
      <c r="B14" s="17" t="s">
        <v>41</v>
      </c>
      <c r="C14" s="18" t="s">
        <v>18</v>
      </c>
      <c r="D14" s="19">
        <f>396</f>
        <v>396</v>
      </c>
      <c r="E14" s="18">
        <v>1</v>
      </c>
      <c r="F14" s="37">
        <f>ROUND((( 2.5+7.5+2.6+5+3)/100+1),3)*1.013</f>
        <v>1.2216779999999998</v>
      </c>
      <c r="G14" s="19">
        <f>ROUND((D14*E14*F14),2)</f>
        <v>483.78</v>
      </c>
      <c r="H14" s="20">
        <f>ROUND((0.8*G14*1.09*0.9721),2)</f>
        <v>410.09</v>
      </c>
      <c r="I14" s="20">
        <f>G14*0.04*1.09*0.9721</f>
        <v>20.504318656800002</v>
      </c>
      <c r="J14" s="20">
        <f>ROUND((0.16*G14*1.09*0.9721),2)</f>
        <v>82.02</v>
      </c>
      <c r="K14" s="32">
        <f>SUM(H14:J14)</f>
        <v>512.61431865680004</v>
      </c>
      <c r="L14" s="51">
        <f>K14*0.07</f>
        <v>35.883002305976007</v>
      </c>
      <c r="N14" s="45"/>
      <c r="O14" s="46"/>
    </row>
    <row r="15" spans="1:15" s="3" customFormat="1" ht="13.5" x14ac:dyDescent="0.2">
      <c r="A15" s="79" t="s">
        <v>9</v>
      </c>
      <c r="B15" s="80"/>
      <c r="C15" s="80"/>
      <c r="D15" s="80"/>
      <c r="E15" s="80"/>
      <c r="F15" s="80"/>
      <c r="G15" s="81"/>
      <c r="H15" s="7">
        <f>SUM(H13:H14)</f>
        <v>410.09</v>
      </c>
      <c r="I15" s="7">
        <f>SUM(I13:I14)</f>
        <v>20.504318656800002</v>
      </c>
      <c r="J15" s="7">
        <f>SUM(J13:J14)</f>
        <v>83.644689999999997</v>
      </c>
      <c r="K15" s="7">
        <f>SUM(H15:J15)</f>
        <v>514.23900865680002</v>
      </c>
      <c r="L15" s="7">
        <f>SUM(L13:L14)</f>
        <v>35.883002305976007</v>
      </c>
      <c r="N15" s="45"/>
      <c r="O15" s="46"/>
    </row>
    <row r="16" spans="1:15" s="9" customFormat="1" ht="13.5" customHeight="1" x14ac:dyDescent="0.2">
      <c r="A16" s="82" t="s">
        <v>10</v>
      </c>
      <c r="B16" s="82"/>
      <c r="C16" s="82"/>
      <c r="D16" s="82"/>
      <c r="E16" s="82"/>
      <c r="F16" s="82"/>
      <c r="G16" s="82"/>
      <c r="H16" s="8">
        <f>H15</f>
        <v>410.09</v>
      </c>
      <c r="I16" s="8">
        <f t="shared" ref="I16:J16" si="0">I15</f>
        <v>20.504318656800002</v>
      </c>
      <c r="J16" s="8">
        <f t="shared" si="0"/>
        <v>83.644689999999997</v>
      </c>
      <c r="K16" s="8">
        <f>K15</f>
        <v>514.23900865680002</v>
      </c>
      <c r="L16" s="8">
        <f t="shared" ref="L16" si="1">L15</f>
        <v>35.883002305976007</v>
      </c>
    </row>
    <row r="17" spans="1:12" s="9" customFormat="1" ht="13.5" customHeight="1" x14ac:dyDescent="0.2">
      <c r="A17" s="83" t="s">
        <v>55</v>
      </c>
      <c r="B17" s="84"/>
      <c r="C17" s="84"/>
      <c r="D17" s="84"/>
      <c r="E17" s="84"/>
      <c r="F17" s="84"/>
      <c r="G17" s="85"/>
      <c r="H17" s="10">
        <f>H16*7.53</f>
        <v>3087.9776999999999</v>
      </c>
      <c r="I17" s="10">
        <f>I16*4.53</f>
        <v>92.884563515304009</v>
      </c>
      <c r="J17" s="10">
        <f>J16*8.93</f>
        <v>746.9470816999999</v>
      </c>
      <c r="K17" s="11">
        <f>SUM(H17:J17)</f>
        <v>3927.8093452153034</v>
      </c>
      <c r="L17" s="10">
        <f>L16*3.83</f>
        <v>137.43189883188811</v>
      </c>
    </row>
    <row r="18" spans="1:12" s="9" customFormat="1" ht="13.5" customHeight="1" x14ac:dyDescent="0.2">
      <c r="A18" s="78" t="s">
        <v>56</v>
      </c>
      <c r="B18" s="78"/>
      <c r="C18" s="78"/>
      <c r="D18" s="78"/>
      <c r="E18" s="78"/>
      <c r="F18" s="78"/>
      <c r="G18" s="78"/>
      <c r="H18" s="12">
        <f>H17*1.0115</f>
        <v>3123.48944355</v>
      </c>
      <c r="I18" s="12">
        <f t="shared" ref="I18:J18" si="2">I17*1.0115</f>
        <v>93.952735995730009</v>
      </c>
      <c r="J18" s="12">
        <f t="shared" si="2"/>
        <v>755.5369731395499</v>
      </c>
      <c r="K18" s="61">
        <f>SUM(H18:J18)</f>
        <v>3972.97915268528</v>
      </c>
      <c r="L18" s="12">
        <f>L17*1.0115</f>
        <v>139.01236566845483</v>
      </c>
    </row>
    <row r="19" spans="1:12" s="9" customFormat="1" ht="13.5" customHeight="1" x14ac:dyDescent="0.2">
      <c r="A19" s="78" t="s">
        <v>53</v>
      </c>
      <c r="B19" s="78"/>
      <c r="C19" s="78"/>
      <c r="D19" s="78"/>
      <c r="E19" s="78"/>
      <c r="F19" s="78"/>
      <c r="G19" s="78"/>
      <c r="H19" s="12">
        <f>H18*1.044</f>
        <v>3260.9229790662002</v>
      </c>
      <c r="I19" s="12">
        <f t="shared" ref="I19:J19" si="3">I18*1.044</f>
        <v>98.086656379542134</v>
      </c>
      <c r="J19" s="12">
        <f t="shared" si="3"/>
        <v>788.78059995769013</v>
      </c>
      <c r="K19" s="61">
        <f>SUM(H19:J19)</f>
        <v>4147.7902354034322</v>
      </c>
      <c r="L19" s="12">
        <f>L18*1.044</f>
        <v>145.12890975786686</v>
      </c>
    </row>
    <row r="20" spans="1:12" s="9" customFormat="1" ht="13.5" hidden="1" customHeight="1" x14ac:dyDescent="0.2">
      <c r="A20" s="38"/>
      <c r="B20" s="74" t="s">
        <v>32</v>
      </c>
      <c r="C20" s="75"/>
      <c r="D20" s="75"/>
      <c r="E20" s="75"/>
      <c r="F20" s="75"/>
      <c r="G20" s="76"/>
      <c r="H20" s="39">
        <f>H19*0.18</f>
        <v>586.96613623191604</v>
      </c>
      <c r="I20" s="39">
        <f t="shared" ref="I20:J20" si="4">I19*0.18</f>
        <v>17.655598148317583</v>
      </c>
      <c r="J20" s="39">
        <f t="shared" si="4"/>
        <v>141.98050799238422</v>
      </c>
      <c r="K20" s="39">
        <f>SUM(H20:J20)</f>
        <v>746.60224237261787</v>
      </c>
      <c r="L20" s="39">
        <f t="shared" ref="L20" si="5">L19*0.18</f>
        <v>26.123203756416036</v>
      </c>
    </row>
    <row r="21" spans="1:12" s="9" customFormat="1" ht="13.5" hidden="1" customHeight="1" x14ac:dyDescent="0.2">
      <c r="A21" s="38"/>
      <c r="B21" s="74" t="s">
        <v>33</v>
      </c>
      <c r="C21" s="75"/>
      <c r="D21" s="75"/>
      <c r="E21" s="75"/>
      <c r="F21" s="75"/>
      <c r="G21" s="76"/>
      <c r="H21" s="12">
        <f>H19+H20</f>
        <v>3847.8891152981164</v>
      </c>
      <c r="I21" s="12">
        <f t="shared" ref="I21:J21" si="6">I19+I20</f>
        <v>115.74225452785971</v>
      </c>
      <c r="J21" s="12">
        <f t="shared" si="6"/>
        <v>930.76110795007435</v>
      </c>
      <c r="K21" s="12">
        <f>SUM(H21:J21)</f>
        <v>4894.3924777760503</v>
      </c>
      <c r="L21" s="12">
        <f t="shared" ref="L21" si="7">L19+L20</f>
        <v>171.25211351428291</v>
      </c>
    </row>
    <row r="22" spans="1:12" s="9" customFormat="1" ht="13.5" customHeight="1" x14ac:dyDescent="0.2">
      <c r="A22" s="40"/>
      <c r="B22" s="40"/>
      <c r="C22" s="40"/>
      <c r="D22" s="40"/>
      <c r="E22" s="40"/>
      <c r="F22" s="40"/>
      <c r="G22" s="40"/>
      <c r="H22" s="14"/>
      <c r="I22" s="14"/>
      <c r="J22" s="14"/>
      <c r="K22" s="14"/>
      <c r="L22" s="13"/>
    </row>
    <row r="23" spans="1:12" s="41" customFormat="1" x14ac:dyDescent="0.2">
      <c r="B23" s="42" t="s">
        <v>11</v>
      </c>
    </row>
    <row r="24" spans="1:12" s="41" customFormat="1" x14ac:dyDescent="0.2">
      <c r="B24" s="59" t="s">
        <v>39</v>
      </c>
    </row>
    <row r="25" spans="1:12" s="41" customFormat="1" ht="38.25" customHeight="1" x14ac:dyDescent="0.2">
      <c r="A25" s="43" t="s">
        <v>12</v>
      </c>
      <c r="B25" s="77" t="s">
        <v>57</v>
      </c>
      <c r="C25" s="77"/>
      <c r="D25" s="77"/>
      <c r="E25" s="77"/>
      <c r="F25" s="77"/>
      <c r="G25" s="77"/>
      <c r="H25" s="77"/>
      <c r="I25" s="77"/>
      <c r="J25" s="77"/>
      <c r="K25" s="77"/>
    </row>
    <row r="26" spans="1:12" s="3" customFormat="1" ht="13.5" customHeight="1" x14ac:dyDescent="0.2">
      <c r="A26" s="23" t="s">
        <v>13</v>
      </c>
      <c r="B26" s="3" t="s">
        <v>14</v>
      </c>
    </row>
    <row r="27" spans="1:12" s="15" customFormat="1" outlineLevel="1" x14ac:dyDescent="0.2">
      <c r="A27" s="24">
        <v>3</v>
      </c>
      <c r="B27" s="25" t="s">
        <v>27</v>
      </c>
    </row>
    <row r="28" spans="1:12" s="15" customFormat="1" ht="16.5" customHeight="1" outlineLevel="1" x14ac:dyDescent="0.2">
      <c r="A28" s="26"/>
      <c r="B28" s="15" t="s">
        <v>37</v>
      </c>
      <c r="D28" s="15" t="s">
        <v>31</v>
      </c>
      <c r="I28" s="27"/>
    </row>
    <row r="29" spans="1:12" s="15" customFormat="1" outlineLevel="1" x14ac:dyDescent="0.2">
      <c r="A29" s="28" t="s">
        <v>15</v>
      </c>
      <c r="B29" s="15" t="s">
        <v>28</v>
      </c>
    </row>
    <row r="30" spans="1:12" s="15" customFormat="1" outlineLevel="1" x14ac:dyDescent="0.2">
      <c r="A30" s="28" t="s">
        <v>15</v>
      </c>
      <c r="B30" s="15" t="s">
        <v>29</v>
      </c>
    </row>
    <row r="31" spans="1:12" s="15" customFormat="1" outlineLevel="1" x14ac:dyDescent="0.2">
      <c r="A31" s="28" t="s">
        <v>15</v>
      </c>
      <c r="B31" s="15" t="s">
        <v>16</v>
      </c>
    </row>
    <row r="32" spans="1:12" s="15" customFormat="1" outlineLevel="1" x14ac:dyDescent="0.2">
      <c r="A32" s="28" t="s">
        <v>15</v>
      </c>
      <c r="B32" s="15" t="s">
        <v>30</v>
      </c>
    </row>
    <row r="33" spans="1:26" s="15" customFormat="1" outlineLevel="1" x14ac:dyDescent="0.2">
      <c r="A33" s="28" t="s">
        <v>15</v>
      </c>
      <c r="B33" s="15" t="s">
        <v>17</v>
      </c>
    </row>
    <row r="35" spans="1:26" x14ac:dyDescent="0.2">
      <c r="B35" s="47" t="s">
        <v>50</v>
      </c>
      <c r="C35" s="47"/>
      <c r="D35" s="47"/>
      <c r="E35" s="48"/>
      <c r="F35" s="47"/>
      <c r="G35" s="47"/>
      <c r="H35" s="48"/>
      <c r="I35" s="47" t="s">
        <v>51</v>
      </c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</row>
  </sheetData>
  <mergeCells count="24">
    <mergeCell ref="A12:J12"/>
    <mergeCell ref="A10:A11"/>
    <mergeCell ref="B10:B11"/>
    <mergeCell ref="C10:C11"/>
    <mergeCell ref="B20:G20"/>
    <mergeCell ref="B21:G21"/>
    <mergeCell ref="B25:K25"/>
    <mergeCell ref="A19:G19"/>
    <mergeCell ref="A15:G15"/>
    <mergeCell ref="A16:G16"/>
    <mergeCell ref="A17:G17"/>
    <mergeCell ref="A18:G18"/>
    <mergeCell ref="L10:L11"/>
    <mergeCell ref="D10:D11"/>
    <mergeCell ref="E10:E11"/>
    <mergeCell ref="A5:K5"/>
    <mergeCell ref="A6:K6"/>
    <mergeCell ref="A7:K7"/>
    <mergeCell ref="A8:K8"/>
    <mergeCell ref="A9:K9"/>
    <mergeCell ref="F10:F11"/>
    <mergeCell ref="G10:G11"/>
    <mergeCell ref="H10:J10"/>
    <mergeCell ref="K10:K11"/>
  </mergeCells>
  <pageMargins left="0.39370078740157483" right="0" top="0.39370078740157483" bottom="0" header="0.31496062992125984" footer="0.31496062992125984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6"/>
  <sheetViews>
    <sheetView topLeftCell="A4" workbookViewId="0">
      <selection activeCell="A18" sqref="A18:G20"/>
    </sheetView>
  </sheetViews>
  <sheetFormatPr defaultColWidth="10.28515625" defaultRowHeight="12.75" outlineLevelRow="1" x14ac:dyDescent="0.2"/>
  <cols>
    <col min="1" max="1" width="3.85546875" style="1" customWidth="1"/>
    <col min="2" max="2" width="40.7109375" style="1" customWidth="1"/>
    <col min="3" max="3" width="11.42578125" style="1" customWidth="1"/>
    <col min="4" max="4" width="11" style="1" customWidth="1"/>
    <col min="5" max="5" width="7.85546875" style="1" customWidth="1"/>
    <col min="6" max="6" width="14" style="1" customWidth="1"/>
    <col min="7" max="7" width="11.85546875" style="1" customWidth="1"/>
    <col min="8" max="8" width="11.42578125" style="1" customWidth="1"/>
    <col min="9" max="9" width="10.28515625" style="1" customWidth="1"/>
    <col min="10" max="10" width="11.28515625" style="1" customWidth="1"/>
    <col min="11" max="11" width="11.5703125" style="1" customWidth="1"/>
    <col min="12" max="12" width="9.5703125" style="1" customWidth="1"/>
    <col min="13" max="16384" width="10.28515625" style="1"/>
  </cols>
  <sheetData>
    <row r="1" spans="1:15" x14ac:dyDescent="0.2">
      <c r="J1" s="44" t="s">
        <v>34</v>
      </c>
      <c r="K1" s="45"/>
    </row>
    <row r="2" spans="1:15" x14ac:dyDescent="0.2">
      <c r="J2" s="45"/>
      <c r="K2" s="46" t="s">
        <v>35</v>
      </c>
    </row>
    <row r="3" spans="1:15" x14ac:dyDescent="0.2">
      <c r="J3" s="45"/>
      <c r="K3" s="46" t="s">
        <v>36</v>
      </c>
    </row>
    <row r="4" spans="1:15" x14ac:dyDescent="0.2">
      <c r="J4" s="45"/>
      <c r="K4" s="46" t="s">
        <v>49</v>
      </c>
    </row>
    <row r="5" spans="1:15" x14ac:dyDescent="0.2">
      <c r="A5" s="65" t="s">
        <v>0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5" ht="30" customHeight="1" x14ac:dyDescent="0.2">
      <c r="A6" s="66" t="s">
        <v>1</v>
      </c>
      <c r="B6" s="66"/>
      <c r="C6" s="66"/>
      <c r="D6" s="66"/>
      <c r="E6" s="66"/>
      <c r="F6" s="66"/>
      <c r="G6" s="66"/>
      <c r="H6" s="66"/>
      <c r="I6" s="66"/>
      <c r="J6" s="66"/>
      <c r="K6" s="66"/>
    </row>
    <row r="7" spans="1:15" s="2" customFormat="1" x14ac:dyDescent="0.2">
      <c r="A7" s="67" t="s">
        <v>54</v>
      </c>
      <c r="B7" s="67"/>
      <c r="C7" s="67"/>
      <c r="D7" s="67"/>
      <c r="E7" s="67"/>
      <c r="F7" s="67"/>
      <c r="G7" s="67"/>
      <c r="H7" s="67"/>
      <c r="I7" s="67"/>
      <c r="J7" s="67"/>
      <c r="K7" s="67"/>
    </row>
    <row r="8" spans="1:15" ht="12.75" customHeight="1" x14ac:dyDescent="0.2">
      <c r="A8" s="66" t="s">
        <v>52</v>
      </c>
      <c r="B8" s="66"/>
      <c r="C8" s="66"/>
      <c r="D8" s="66"/>
      <c r="E8" s="66"/>
      <c r="F8" s="66"/>
      <c r="G8" s="66"/>
      <c r="H8" s="66"/>
      <c r="I8" s="66"/>
      <c r="J8" s="66"/>
      <c r="K8" s="66"/>
    </row>
    <row r="9" spans="1:15" s="3" customFormat="1" x14ac:dyDescent="0.2">
      <c r="A9" s="68"/>
      <c r="B9" s="68"/>
      <c r="C9" s="68"/>
      <c r="D9" s="68"/>
      <c r="E9" s="68"/>
      <c r="F9" s="68"/>
      <c r="G9" s="68"/>
      <c r="H9" s="68"/>
      <c r="I9" s="68"/>
      <c r="J9" s="68"/>
      <c r="K9" s="68"/>
    </row>
    <row r="10" spans="1:15" ht="27" customHeight="1" x14ac:dyDescent="0.2">
      <c r="A10" s="62" t="s">
        <v>2</v>
      </c>
      <c r="B10" s="62" t="s">
        <v>3</v>
      </c>
      <c r="C10" s="62" t="s">
        <v>4</v>
      </c>
      <c r="D10" s="62" t="s">
        <v>5</v>
      </c>
      <c r="E10" s="62" t="s">
        <v>6</v>
      </c>
      <c r="F10" s="69" t="s">
        <v>7</v>
      </c>
      <c r="G10" s="62" t="s">
        <v>8</v>
      </c>
      <c r="H10" s="71" t="s">
        <v>19</v>
      </c>
      <c r="I10" s="72"/>
      <c r="J10" s="72"/>
      <c r="K10" s="73" t="s">
        <v>23</v>
      </c>
      <c r="L10" s="62" t="s">
        <v>48</v>
      </c>
    </row>
    <row r="11" spans="1:15" ht="84" customHeight="1" x14ac:dyDescent="0.2">
      <c r="A11" s="63"/>
      <c r="B11" s="63"/>
      <c r="C11" s="63"/>
      <c r="D11" s="64"/>
      <c r="E11" s="63"/>
      <c r="F11" s="70"/>
      <c r="G11" s="64"/>
      <c r="H11" s="58" t="s">
        <v>20</v>
      </c>
      <c r="I11" s="58" t="s">
        <v>21</v>
      </c>
      <c r="J11" s="5" t="s">
        <v>22</v>
      </c>
      <c r="K11" s="73"/>
      <c r="L11" s="63"/>
    </row>
    <row r="12" spans="1:15" s="3" customFormat="1" ht="15.75" customHeight="1" x14ac:dyDescent="0.2">
      <c r="A12" s="86" t="s">
        <v>43</v>
      </c>
      <c r="B12" s="87"/>
      <c r="C12" s="87"/>
      <c r="D12" s="87"/>
      <c r="E12" s="87"/>
      <c r="F12" s="87"/>
      <c r="G12" s="87"/>
      <c r="H12" s="87"/>
      <c r="I12" s="87"/>
      <c r="J12" s="87"/>
      <c r="K12" s="21"/>
      <c r="L12" s="58"/>
    </row>
    <row r="13" spans="1:15" s="3" customFormat="1" ht="91.5" customHeight="1" x14ac:dyDescent="0.2">
      <c r="A13" s="29">
        <v>1</v>
      </c>
      <c r="B13" s="22" t="s">
        <v>24</v>
      </c>
      <c r="C13" s="30" t="s">
        <v>25</v>
      </c>
      <c r="D13" s="31">
        <f>1.29 /7.94</f>
        <v>0.16246851385390429</v>
      </c>
      <c r="E13" s="52">
        <f>10*1000</f>
        <v>10000</v>
      </c>
      <c r="F13" s="52">
        <v>1</v>
      </c>
      <c r="G13" s="53">
        <f>ROUND((D13*E13*F13),2)/1000</f>
        <v>1.62469</v>
      </c>
      <c r="H13" s="54"/>
      <c r="I13" s="54"/>
      <c r="J13" s="55">
        <f>G13</f>
        <v>1.62469</v>
      </c>
      <c r="K13" s="56">
        <f>SUM(H13:J13)</f>
        <v>1.62469</v>
      </c>
      <c r="L13" s="50"/>
      <c r="N13" s="44"/>
      <c r="O13" s="45"/>
    </row>
    <row r="14" spans="1:15" s="3" customFormat="1" ht="14.25" customHeight="1" x14ac:dyDescent="0.2">
      <c r="A14" s="33">
        <v>2</v>
      </c>
      <c r="B14" s="34" t="s">
        <v>26</v>
      </c>
      <c r="C14" s="35" t="s">
        <v>40</v>
      </c>
      <c r="D14" s="36">
        <v>68</v>
      </c>
      <c r="E14" s="60">
        <v>1</v>
      </c>
      <c r="F14" s="37">
        <f>ROUND((( 2.5+7.5+2.6+5+3)/100+1),3)</f>
        <v>1.206</v>
      </c>
      <c r="G14" s="19">
        <f>ROUND((D14*E14*F14),2)</f>
        <v>82.01</v>
      </c>
      <c r="H14" s="20">
        <f>ROUND((0.84*G14*1.09*0.9721),2)</f>
        <v>72.989999999999995</v>
      </c>
      <c r="I14" s="20">
        <v>0</v>
      </c>
      <c r="J14" s="20">
        <f>ROUND((0.16*G14*1.09*0.9721),2)</f>
        <v>13.9</v>
      </c>
      <c r="K14" s="32">
        <f>SUM(H14:J14)</f>
        <v>86.89</v>
      </c>
      <c r="L14" s="51">
        <f>K14*0.07</f>
        <v>6.0823000000000009</v>
      </c>
      <c r="N14" s="44"/>
      <c r="O14" s="45"/>
    </row>
    <row r="15" spans="1:15" s="6" customFormat="1" ht="16.5" customHeight="1" x14ac:dyDescent="0.2">
      <c r="A15" s="16">
        <v>3</v>
      </c>
      <c r="B15" s="17" t="s">
        <v>41</v>
      </c>
      <c r="C15" s="18" t="s">
        <v>18</v>
      </c>
      <c r="D15" s="19">
        <v>396</v>
      </c>
      <c r="E15" s="18">
        <v>1</v>
      </c>
      <c r="F15" s="37">
        <f>ROUND((( 2.5+7.5+2.6+5+3)/100+1),3)</f>
        <v>1.206</v>
      </c>
      <c r="G15" s="19">
        <f>ROUND((D15*E15*F15),2)</f>
        <v>477.58</v>
      </c>
      <c r="H15" s="20">
        <f>ROUND((0.8*G15*1.09*0.9721),2)</f>
        <v>404.83</v>
      </c>
      <c r="I15" s="20">
        <f>G15*0.04*1.09*0.9721</f>
        <v>20.241540584800003</v>
      </c>
      <c r="J15" s="20">
        <f>ROUND((0.16*G15*1.09*0.9721),2)</f>
        <v>80.97</v>
      </c>
      <c r="K15" s="32">
        <f>SUM(H15:J15)</f>
        <v>506.04154058480003</v>
      </c>
      <c r="L15" s="51">
        <f>K15*0.07</f>
        <v>35.422907840936006</v>
      </c>
      <c r="N15" s="45"/>
      <c r="O15" s="46"/>
    </row>
    <row r="16" spans="1:15" s="3" customFormat="1" ht="13.5" x14ac:dyDescent="0.2">
      <c r="A16" s="79" t="s">
        <v>9</v>
      </c>
      <c r="B16" s="80"/>
      <c r="C16" s="80"/>
      <c r="D16" s="80"/>
      <c r="E16" s="80"/>
      <c r="F16" s="80"/>
      <c r="G16" s="81"/>
      <c r="H16" s="7">
        <f>SUM(H13:H15)</f>
        <v>477.82</v>
      </c>
      <c r="I16" s="7">
        <f>SUM(I13:I15)</f>
        <v>20.241540584800003</v>
      </c>
      <c r="J16" s="7">
        <f>SUM(J13:J15)</f>
        <v>96.494689999999991</v>
      </c>
      <c r="K16" s="7">
        <f>SUM(H16:J16)</f>
        <v>594.55623058480001</v>
      </c>
      <c r="L16" s="7">
        <f>SUM(L13:L15)</f>
        <v>41.505207840936009</v>
      </c>
      <c r="N16" s="45"/>
      <c r="O16" s="46"/>
    </row>
    <row r="17" spans="1:12" s="9" customFormat="1" ht="13.5" customHeight="1" x14ac:dyDescent="0.2">
      <c r="A17" s="82" t="s">
        <v>10</v>
      </c>
      <c r="B17" s="82"/>
      <c r="C17" s="82"/>
      <c r="D17" s="82"/>
      <c r="E17" s="82"/>
      <c r="F17" s="82"/>
      <c r="G17" s="82"/>
      <c r="H17" s="8">
        <f>H16</f>
        <v>477.82</v>
      </c>
      <c r="I17" s="8">
        <f t="shared" ref="I17:J17" si="0">I16</f>
        <v>20.241540584800003</v>
      </c>
      <c r="J17" s="8">
        <f t="shared" si="0"/>
        <v>96.494689999999991</v>
      </c>
      <c r="K17" s="8">
        <f>K16</f>
        <v>594.55623058480001</v>
      </c>
      <c r="L17" s="8">
        <f t="shared" ref="L17" si="1">L16</f>
        <v>41.505207840936009</v>
      </c>
    </row>
    <row r="18" spans="1:12" s="9" customFormat="1" ht="13.5" customHeight="1" x14ac:dyDescent="0.2">
      <c r="A18" s="83" t="s">
        <v>55</v>
      </c>
      <c r="B18" s="84"/>
      <c r="C18" s="84"/>
      <c r="D18" s="84"/>
      <c r="E18" s="84"/>
      <c r="F18" s="84"/>
      <c r="G18" s="85"/>
      <c r="H18" s="10">
        <f>H17*7.53</f>
        <v>3597.9846000000002</v>
      </c>
      <c r="I18" s="10">
        <f>I17*4.53</f>
        <v>91.694178849144024</v>
      </c>
      <c r="J18" s="10">
        <f>J17*8.93</f>
        <v>861.69758169999989</v>
      </c>
      <c r="K18" s="11">
        <f>SUM(H18:J18)</f>
        <v>4551.376360549144</v>
      </c>
      <c r="L18" s="10">
        <f>L17*3.83</f>
        <v>158.96494603078492</v>
      </c>
    </row>
    <row r="19" spans="1:12" s="9" customFormat="1" ht="13.5" customHeight="1" x14ac:dyDescent="0.2">
      <c r="A19" s="78" t="s">
        <v>56</v>
      </c>
      <c r="B19" s="78"/>
      <c r="C19" s="78"/>
      <c r="D19" s="78"/>
      <c r="E19" s="78"/>
      <c r="F19" s="78"/>
      <c r="G19" s="78"/>
      <c r="H19" s="12">
        <f>H18*1.0115</f>
        <v>3639.3614229000004</v>
      </c>
      <c r="I19" s="12">
        <f t="shared" ref="I19:J19" si="2">I18*1.0115</f>
        <v>92.748661905909188</v>
      </c>
      <c r="J19" s="12">
        <f t="shared" si="2"/>
        <v>871.60710388954999</v>
      </c>
      <c r="K19" s="61">
        <f>SUM(H19:J19)</f>
        <v>4603.7171886954593</v>
      </c>
      <c r="L19" s="12">
        <f>L18*1.0115</f>
        <v>160.79304291013895</v>
      </c>
    </row>
    <row r="20" spans="1:12" s="9" customFormat="1" ht="13.5" customHeight="1" x14ac:dyDescent="0.2">
      <c r="A20" s="78" t="s">
        <v>53</v>
      </c>
      <c r="B20" s="78"/>
      <c r="C20" s="78"/>
      <c r="D20" s="78"/>
      <c r="E20" s="78"/>
      <c r="F20" s="78"/>
      <c r="G20" s="78"/>
      <c r="H20" s="12">
        <f>H19*1.044</f>
        <v>3799.4933255076007</v>
      </c>
      <c r="I20" s="12">
        <f t="shared" ref="I20:J20" si="3">I19*1.044</f>
        <v>96.829603029769203</v>
      </c>
      <c r="J20" s="12">
        <f t="shared" si="3"/>
        <v>909.9578164606902</v>
      </c>
      <c r="K20" s="61">
        <f>SUM(H20:J20)</f>
        <v>4806.2807449980601</v>
      </c>
      <c r="L20" s="12">
        <f>L19*1.044</f>
        <v>167.86793679818507</v>
      </c>
    </row>
    <row r="21" spans="1:12" s="9" customFormat="1" ht="13.5" hidden="1" customHeight="1" x14ac:dyDescent="0.2">
      <c r="A21" s="57"/>
      <c r="B21" s="74" t="s">
        <v>32</v>
      </c>
      <c r="C21" s="75"/>
      <c r="D21" s="75"/>
      <c r="E21" s="75"/>
      <c r="F21" s="75"/>
      <c r="G21" s="76"/>
      <c r="H21" s="39">
        <f>H20*0.18</f>
        <v>683.90879859136805</v>
      </c>
      <c r="I21" s="39">
        <f t="shared" ref="I21:J21" si="4">I20*0.18</f>
        <v>17.429328545358455</v>
      </c>
      <c r="J21" s="39">
        <f t="shared" si="4"/>
        <v>163.79240696292422</v>
      </c>
      <c r="K21" s="39">
        <f>SUM(H21:J21)</f>
        <v>865.13053409965073</v>
      </c>
      <c r="L21" s="39">
        <f t="shared" ref="L21" si="5">L20*0.18</f>
        <v>30.216228623673313</v>
      </c>
    </row>
    <row r="22" spans="1:12" s="9" customFormat="1" ht="13.5" hidden="1" customHeight="1" x14ac:dyDescent="0.2">
      <c r="A22" s="57"/>
      <c r="B22" s="74" t="s">
        <v>33</v>
      </c>
      <c r="C22" s="75"/>
      <c r="D22" s="75"/>
      <c r="E22" s="75"/>
      <c r="F22" s="75"/>
      <c r="G22" s="76"/>
      <c r="H22" s="12">
        <f>H20+H21</f>
        <v>4483.4021240989687</v>
      </c>
      <c r="I22" s="12">
        <f t="shared" ref="I22:J22" si="6">I20+I21</f>
        <v>114.25893157512766</v>
      </c>
      <c r="J22" s="12">
        <f t="shared" si="6"/>
        <v>1073.7502234236144</v>
      </c>
      <c r="K22" s="12">
        <f>SUM(H22:J22)</f>
        <v>5671.4112790977106</v>
      </c>
      <c r="L22" s="12">
        <f t="shared" ref="L22" si="7">L20+L21</f>
        <v>198.08416542185839</v>
      </c>
    </row>
    <row r="23" spans="1:12" s="9" customFormat="1" ht="13.5" customHeight="1" x14ac:dyDescent="0.2">
      <c r="A23" s="40"/>
      <c r="B23" s="40"/>
      <c r="C23" s="40"/>
      <c r="D23" s="40"/>
      <c r="E23" s="40"/>
      <c r="F23" s="40"/>
      <c r="G23" s="40"/>
      <c r="H23" s="14"/>
      <c r="I23" s="14"/>
      <c r="J23" s="14"/>
      <c r="K23" s="14"/>
      <c r="L23" s="13"/>
    </row>
    <row r="24" spans="1:12" s="41" customFormat="1" x14ac:dyDescent="0.2">
      <c r="B24" s="42" t="s">
        <v>11</v>
      </c>
    </row>
    <row r="25" spans="1:12" s="41" customFormat="1" x14ac:dyDescent="0.2">
      <c r="B25" s="59"/>
    </row>
    <row r="26" spans="1:12" s="41" customFormat="1" ht="38.25" customHeight="1" x14ac:dyDescent="0.2">
      <c r="A26" s="43" t="s">
        <v>12</v>
      </c>
      <c r="B26" s="77" t="s">
        <v>57</v>
      </c>
      <c r="C26" s="77"/>
      <c r="D26" s="77"/>
      <c r="E26" s="77"/>
      <c r="F26" s="77"/>
      <c r="G26" s="77"/>
      <c r="H26" s="77"/>
      <c r="I26" s="77"/>
      <c r="J26" s="77"/>
      <c r="K26" s="77"/>
    </row>
    <row r="27" spans="1:12" s="3" customFormat="1" ht="13.5" customHeight="1" x14ac:dyDescent="0.2">
      <c r="A27" s="23" t="s">
        <v>13</v>
      </c>
      <c r="B27" s="3" t="s">
        <v>14</v>
      </c>
    </row>
    <row r="28" spans="1:12" s="15" customFormat="1" outlineLevel="1" x14ac:dyDescent="0.2">
      <c r="A28" s="24">
        <v>3</v>
      </c>
      <c r="B28" s="25" t="s">
        <v>27</v>
      </c>
    </row>
    <row r="29" spans="1:12" s="15" customFormat="1" ht="16.5" customHeight="1" outlineLevel="1" x14ac:dyDescent="0.2">
      <c r="A29" s="26"/>
      <c r="B29" s="15" t="s">
        <v>37</v>
      </c>
      <c r="D29" s="15" t="s">
        <v>31</v>
      </c>
      <c r="I29" s="27"/>
    </row>
    <row r="30" spans="1:12" s="15" customFormat="1" outlineLevel="1" x14ac:dyDescent="0.2">
      <c r="A30" s="28" t="s">
        <v>15</v>
      </c>
      <c r="B30" s="15" t="s">
        <v>28</v>
      </c>
    </row>
    <row r="31" spans="1:12" s="15" customFormat="1" outlineLevel="1" x14ac:dyDescent="0.2">
      <c r="A31" s="28" t="s">
        <v>15</v>
      </c>
      <c r="B31" s="15" t="s">
        <v>29</v>
      </c>
    </row>
    <row r="32" spans="1:12" s="15" customFormat="1" outlineLevel="1" x14ac:dyDescent="0.2">
      <c r="A32" s="28" t="s">
        <v>15</v>
      </c>
      <c r="B32" s="15" t="s">
        <v>16</v>
      </c>
    </row>
    <row r="33" spans="1:26" s="15" customFormat="1" outlineLevel="1" x14ac:dyDescent="0.2">
      <c r="A33" s="28" t="s">
        <v>15</v>
      </c>
      <c r="B33" s="15" t="s">
        <v>30</v>
      </c>
    </row>
    <row r="34" spans="1:26" s="15" customFormat="1" outlineLevel="1" x14ac:dyDescent="0.2">
      <c r="A34" s="28" t="s">
        <v>15</v>
      </c>
      <c r="B34" s="15" t="s">
        <v>17</v>
      </c>
    </row>
    <row r="36" spans="1:26" x14ac:dyDescent="0.2">
      <c r="B36" s="47" t="s">
        <v>50</v>
      </c>
      <c r="C36" s="47"/>
      <c r="D36" s="47"/>
      <c r="E36" s="48"/>
      <c r="F36" s="47"/>
      <c r="G36" s="47"/>
      <c r="H36" s="48"/>
      <c r="I36" s="47" t="s">
        <v>51</v>
      </c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</row>
  </sheetData>
  <mergeCells count="24">
    <mergeCell ref="H10:J10"/>
    <mergeCell ref="A12:J12"/>
    <mergeCell ref="A18:G18"/>
    <mergeCell ref="A20:G20"/>
    <mergeCell ref="B22:G22"/>
    <mergeCell ref="A16:G16"/>
    <mergeCell ref="B21:G21"/>
    <mergeCell ref="A19:G19"/>
    <mergeCell ref="L10:L11"/>
    <mergeCell ref="K10:K11"/>
    <mergeCell ref="B26:K26"/>
    <mergeCell ref="A17:G17"/>
    <mergeCell ref="A5:K5"/>
    <mergeCell ref="A6:K6"/>
    <mergeCell ref="A7:K7"/>
    <mergeCell ref="A8:K8"/>
    <mergeCell ref="A9:K9"/>
    <mergeCell ref="A10:A11"/>
    <mergeCell ref="B10:B11"/>
    <mergeCell ref="C10:C11"/>
    <mergeCell ref="D10:D11"/>
    <mergeCell ref="E10:E11"/>
    <mergeCell ref="F10:F11"/>
    <mergeCell ref="G10:G11"/>
  </mergeCells>
  <pageMargins left="0.70866141732283472" right="0" top="0.39370078740157483" bottom="0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5"/>
  <sheetViews>
    <sheetView workbookViewId="0">
      <selection activeCell="B25" sqref="B25:K25"/>
    </sheetView>
  </sheetViews>
  <sheetFormatPr defaultColWidth="10.28515625" defaultRowHeight="12.75" outlineLevelRow="1" x14ac:dyDescent="0.2"/>
  <cols>
    <col min="1" max="1" width="3.85546875" style="1" customWidth="1"/>
    <col min="2" max="2" width="40.7109375" style="1" customWidth="1"/>
    <col min="3" max="3" width="11.42578125" style="1" customWidth="1"/>
    <col min="4" max="4" width="11" style="1" customWidth="1"/>
    <col min="5" max="5" width="7.85546875" style="1" customWidth="1"/>
    <col min="6" max="6" width="14" style="1" customWidth="1"/>
    <col min="7" max="7" width="11.85546875" style="1" customWidth="1"/>
    <col min="8" max="8" width="11.42578125" style="1" customWidth="1"/>
    <col min="9" max="9" width="10.28515625" style="1" customWidth="1"/>
    <col min="10" max="10" width="11.28515625" style="1" customWidth="1"/>
    <col min="11" max="11" width="11.5703125" style="1" customWidth="1"/>
    <col min="12" max="12" width="9.5703125" style="1" customWidth="1"/>
    <col min="13" max="16384" width="10.28515625" style="1"/>
  </cols>
  <sheetData>
    <row r="1" spans="1:15" x14ac:dyDescent="0.2">
      <c r="J1" s="44" t="s">
        <v>34</v>
      </c>
      <c r="K1" s="45"/>
    </row>
    <row r="2" spans="1:15" x14ac:dyDescent="0.2">
      <c r="J2" s="45"/>
      <c r="K2" s="46" t="s">
        <v>35</v>
      </c>
    </row>
    <row r="3" spans="1:15" x14ac:dyDescent="0.2">
      <c r="J3" s="45"/>
      <c r="K3" s="46" t="s">
        <v>36</v>
      </c>
    </row>
    <row r="4" spans="1:15" x14ac:dyDescent="0.2">
      <c r="J4" s="45"/>
      <c r="K4" s="46" t="s">
        <v>49</v>
      </c>
    </row>
    <row r="5" spans="1:15" x14ac:dyDescent="0.2">
      <c r="A5" s="65" t="s">
        <v>0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5" ht="30" customHeight="1" x14ac:dyDescent="0.2">
      <c r="A6" s="66" t="s">
        <v>1</v>
      </c>
      <c r="B6" s="66"/>
      <c r="C6" s="66"/>
      <c r="D6" s="66"/>
      <c r="E6" s="66"/>
      <c r="F6" s="66"/>
      <c r="G6" s="66"/>
      <c r="H6" s="66"/>
      <c r="I6" s="66"/>
      <c r="J6" s="66"/>
      <c r="K6" s="66"/>
    </row>
    <row r="7" spans="1:15" s="2" customFormat="1" x14ac:dyDescent="0.2">
      <c r="A7" s="67" t="s">
        <v>54</v>
      </c>
      <c r="B7" s="67"/>
      <c r="C7" s="67"/>
      <c r="D7" s="67"/>
      <c r="E7" s="67"/>
      <c r="F7" s="67"/>
      <c r="G7" s="67"/>
      <c r="H7" s="67"/>
      <c r="I7" s="67"/>
      <c r="J7" s="67"/>
      <c r="K7" s="67"/>
    </row>
    <row r="8" spans="1:15" ht="12.75" customHeight="1" x14ac:dyDescent="0.2">
      <c r="A8" s="66" t="s">
        <v>52</v>
      </c>
      <c r="B8" s="66"/>
      <c r="C8" s="66"/>
      <c r="D8" s="66"/>
      <c r="E8" s="66"/>
      <c r="F8" s="66"/>
      <c r="G8" s="66"/>
      <c r="H8" s="66"/>
      <c r="I8" s="66"/>
      <c r="J8" s="66"/>
      <c r="K8" s="66"/>
    </row>
    <row r="9" spans="1:15" s="3" customFormat="1" x14ac:dyDescent="0.2">
      <c r="A9" s="68"/>
      <c r="B9" s="68"/>
      <c r="C9" s="68"/>
      <c r="D9" s="68"/>
      <c r="E9" s="68"/>
      <c r="F9" s="68"/>
      <c r="G9" s="68"/>
      <c r="H9" s="68"/>
      <c r="I9" s="68"/>
      <c r="J9" s="68"/>
      <c r="K9" s="68"/>
    </row>
    <row r="10" spans="1:15" ht="27" customHeight="1" x14ac:dyDescent="0.2">
      <c r="A10" s="62" t="s">
        <v>2</v>
      </c>
      <c r="B10" s="62" t="s">
        <v>3</v>
      </c>
      <c r="C10" s="62" t="s">
        <v>4</v>
      </c>
      <c r="D10" s="62" t="s">
        <v>5</v>
      </c>
      <c r="E10" s="62" t="s">
        <v>6</v>
      </c>
      <c r="F10" s="69" t="s">
        <v>7</v>
      </c>
      <c r="G10" s="62" t="s">
        <v>8</v>
      </c>
      <c r="H10" s="71" t="s">
        <v>19</v>
      </c>
      <c r="I10" s="72"/>
      <c r="J10" s="72"/>
      <c r="K10" s="73" t="s">
        <v>23</v>
      </c>
      <c r="L10" s="62" t="s">
        <v>48</v>
      </c>
    </row>
    <row r="11" spans="1:15" ht="84" customHeight="1" x14ac:dyDescent="0.2">
      <c r="A11" s="63"/>
      <c r="B11" s="63"/>
      <c r="C11" s="63"/>
      <c r="D11" s="64"/>
      <c r="E11" s="63"/>
      <c r="F11" s="70"/>
      <c r="G11" s="64"/>
      <c r="H11" s="58" t="s">
        <v>20</v>
      </c>
      <c r="I11" s="58" t="s">
        <v>21</v>
      </c>
      <c r="J11" s="5" t="s">
        <v>22</v>
      </c>
      <c r="K11" s="73"/>
      <c r="L11" s="63"/>
    </row>
    <row r="12" spans="1:15" s="3" customFormat="1" ht="15.75" customHeight="1" x14ac:dyDescent="0.2">
      <c r="A12" s="86" t="s">
        <v>45</v>
      </c>
      <c r="B12" s="87"/>
      <c r="C12" s="87"/>
      <c r="D12" s="87"/>
      <c r="E12" s="87"/>
      <c r="F12" s="87"/>
      <c r="G12" s="87"/>
      <c r="H12" s="87"/>
      <c r="I12" s="87"/>
      <c r="J12" s="87"/>
      <c r="K12" s="21"/>
      <c r="L12" s="58"/>
    </row>
    <row r="13" spans="1:15" s="3" customFormat="1" ht="97.5" customHeight="1" x14ac:dyDescent="0.2">
      <c r="A13" s="29">
        <v>1</v>
      </c>
      <c r="B13" s="22" t="s">
        <v>24</v>
      </c>
      <c r="C13" s="30" t="s">
        <v>25</v>
      </c>
      <c r="D13" s="31">
        <f>1.29 /7.94</f>
        <v>0.16246851385390429</v>
      </c>
      <c r="E13" s="52">
        <f>10*1000</f>
        <v>10000</v>
      </c>
      <c r="F13" s="52">
        <v>1</v>
      </c>
      <c r="G13" s="53">
        <f>ROUND((D13*E13*F13),2)/1000</f>
        <v>1.62469</v>
      </c>
      <c r="H13" s="54"/>
      <c r="I13" s="54"/>
      <c r="J13" s="55">
        <f>G13</f>
        <v>1.62469</v>
      </c>
      <c r="K13" s="56">
        <f>SUM(H13:J13)</f>
        <v>1.62469</v>
      </c>
      <c r="L13" s="50"/>
      <c r="N13" s="44"/>
      <c r="O13" s="45"/>
    </row>
    <row r="14" spans="1:15" s="6" customFormat="1" ht="16.5" customHeight="1" x14ac:dyDescent="0.2">
      <c r="A14" s="16">
        <v>3</v>
      </c>
      <c r="B14" s="17" t="s">
        <v>41</v>
      </c>
      <c r="C14" s="18" t="s">
        <v>18</v>
      </c>
      <c r="D14" s="19">
        <f>373.1</f>
        <v>373.1</v>
      </c>
      <c r="E14" s="18">
        <v>1</v>
      </c>
      <c r="F14" s="37">
        <f>ROUND((( 2.5+7.5+2.6+5+3)/100+1),3)*1.013</f>
        <v>1.2216779999999998</v>
      </c>
      <c r="G14" s="19">
        <f>ROUND((D14*E14*F14),2)</f>
        <v>455.81</v>
      </c>
      <c r="H14" s="20">
        <f>ROUND((0.8*G14*1.09*0.9721),2)</f>
        <v>386.38</v>
      </c>
      <c r="I14" s="20">
        <f>G14*0.04*1.09*0.9721</f>
        <v>19.318850483600002</v>
      </c>
      <c r="J14" s="20">
        <f>ROUND((0.16*G14*1.09*0.9721),2)</f>
        <v>77.28</v>
      </c>
      <c r="K14" s="32">
        <f>SUM(H14:J14)</f>
        <v>482.97885048360001</v>
      </c>
      <c r="L14" s="51">
        <f>K14*0.07</f>
        <v>33.808519533852007</v>
      </c>
      <c r="N14" s="45"/>
      <c r="O14" s="46"/>
    </row>
    <row r="15" spans="1:15" s="3" customFormat="1" ht="13.5" x14ac:dyDescent="0.2">
      <c r="A15" s="79" t="s">
        <v>9</v>
      </c>
      <c r="B15" s="80"/>
      <c r="C15" s="80"/>
      <c r="D15" s="80"/>
      <c r="E15" s="80"/>
      <c r="F15" s="80"/>
      <c r="G15" s="81"/>
      <c r="H15" s="7">
        <f>SUM(H13:H14)</f>
        <v>386.38</v>
      </c>
      <c r="I15" s="7">
        <f>SUM(I13:I14)</f>
        <v>19.318850483600002</v>
      </c>
      <c r="J15" s="7">
        <f>SUM(J13:J14)</f>
        <v>78.904690000000002</v>
      </c>
      <c r="K15" s="7">
        <f>SUM(H15:J15)</f>
        <v>484.6035404836</v>
      </c>
      <c r="L15" s="7">
        <f>SUM(L13:L14)</f>
        <v>33.808519533852007</v>
      </c>
      <c r="N15" s="45"/>
      <c r="O15" s="46"/>
    </row>
    <row r="16" spans="1:15" s="9" customFormat="1" ht="13.5" customHeight="1" x14ac:dyDescent="0.2">
      <c r="A16" s="82" t="s">
        <v>10</v>
      </c>
      <c r="B16" s="82"/>
      <c r="C16" s="82"/>
      <c r="D16" s="82"/>
      <c r="E16" s="82"/>
      <c r="F16" s="82"/>
      <c r="G16" s="82"/>
      <c r="H16" s="8">
        <f>H15</f>
        <v>386.38</v>
      </c>
      <c r="I16" s="8">
        <f t="shared" ref="I16:J16" si="0">I15</f>
        <v>19.318850483600002</v>
      </c>
      <c r="J16" s="8">
        <f t="shared" si="0"/>
        <v>78.904690000000002</v>
      </c>
      <c r="K16" s="8">
        <f>K15</f>
        <v>484.6035404836</v>
      </c>
      <c r="L16" s="8">
        <f t="shared" ref="L16" si="1">L15</f>
        <v>33.808519533852007</v>
      </c>
    </row>
    <row r="17" spans="1:12" s="9" customFormat="1" ht="13.5" customHeight="1" x14ac:dyDescent="0.2">
      <c r="A17" s="83" t="s">
        <v>55</v>
      </c>
      <c r="B17" s="84"/>
      <c r="C17" s="84"/>
      <c r="D17" s="84"/>
      <c r="E17" s="84"/>
      <c r="F17" s="84"/>
      <c r="G17" s="85"/>
      <c r="H17" s="10">
        <f>H16*7.53</f>
        <v>2909.4414000000002</v>
      </c>
      <c r="I17" s="10">
        <f>I16*4.53</f>
        <v>87.514392690708021</v>
      </c>
      <c r="J17" s="10">
        <f>J16*8.93</f>
        <v>704.61888169999997</v>
      </c>
      <c r="K17" s="11">
        <f>SUM(H17:J17)</f>
        <v>3701.5746743907084</v>
      </c>
      <c r="L17" s="10">
        <f>L16*3.83</f>
        <v>129.48662981465318</v>
      </c>
    </row>
    <row r="18" spans="1:12" s="9" customFormat="1" ht="13.5" customHeight="1" x14ac:dyDescent="0.2">
      <c r="A18" s="78" t="s">
        <v>56</v>
      </c>
      <c r="B18" s="78"/>
      <c r="C18" s="78"/>
      <c r="D18" s="78"/>
      <c r="E18" s="78"/>
      <c r="F18" s="78"/>
      <c r="G18" s="78"/>
      <c r="H18" s="12">
        <f>H17*1.0115</f>
        <v>2942.8999761000005</v>
      </c>
      <c r="I18" s="12">
        <f t="shared" ref="I18:J18" si="2">I17*1.0115</f>
        <v>88.520808206651168</v>
      </c>
      <c r="J18" s="12">
        <f t="shared" si="2"/>
        <v>712.72199883955</v>
      </c>
      <c r="K18" s="61">
        <f>SUM(H18:J18)</f>
        <v>3744.1427831462015</v>
      </c>
      <c r="L18" s="12">
        <f>L17*1.0115</f>
        <v>130.97572605752171</v>
      </c>
    </row>
    <row r="19" spans="1:12" s="9" customFormat="1" ht="13.5" customHeight="1" x14ac:dyDescent="0.2">
      <c r="A19" s="78" t="s">
        <v>53</v>
      </c>
      <c r="B19" s="78"/>
      <c r="C19" s="78"/>
      <c r="D19" s="78"/>
      <c r="E19" s="78"/>
      <c r="F19" s="78"/>
      <c r="G19" s="78"/>
      <c r="H19" s="12">
        <f>H18*1.044</f>
        <v>3072.3875750484008</v>
      </c>
      <c r="I19" s="12">
        <f t="shared" ref="I19:J19" si="3">I18*1.044</f>
        <v>92.415723767743827</v>
      </c>
      <c r="J19" s="12">
        <f t="shared" si="3"/>
        <v>744.0817667884902</v>
      </c>
      <c r="K19" s="61">
        <f>SUM(H19:J19)</f>
        <v>3908.8850656046347</v>
      </c>
      <c r="L19" s="12">
        <f>L18*1.044</f>
        <v>136.73865800405267</v>
      </c>
    </row>
    <row r="20" spans="1:12" s="9" customFormat="1" ht="13.5" hidden="1" customHeight="1" x14ac:dyDescent="0.2">
      <c r="A20" s="57"/>
      <c r="B20" s="74" t="s">
        <v>32</v>
      </c>
      <c r="C20" s="75"/>
      <c r="D20" s="75"/>
      <c r="E20" s="75"/>
      <c r="F20" s="75"/>
      <c r="G20" s="76"/>
      <c r="H20" s="39">
        <f>H19*0.18</f>
        <v>553.02976350871211</v>
      </c>
      <c r="I20" s="39">
        <f t="shared" ref="I20:J20" si="4">I19*0.18</f>
        <v>16.634830278193888</v>
      </c>
      <c r="J20" s="39">
        <f t="shared" si="4"/>
        <v>133.93471802192823</v>
      </c>
      <c r="K20" s="39">
        <f>SUM(H20:J20)</f>
        <v>703.59931180883427</v>
      </c>
      <c r="L20" s="39">
        <f t="shared" ref="L20" si="5">L19*0.18</f>
        <v>24.612958440729479</v>
      </c>
    </row>
    <row r="21" spans="1:12" s="9" customFormat="1" ht="13.5" hidden="1" customHeight="1" x14ac:dyDescent="0.2">
      <c r="A21" s="57"/>
      <c r="B21" s="74" t="s">
        <v>33</v>
      </c>
      <c r="C21" s="75"/>
      <c r="D21" s="75"/>
      <c r="E21" s="75"/>
      <c r="F21" s="75"/>
      <c r="G21" s="76"/>
      <c r="H21" s="12">
        <f>H19+H20</f>
        <v>3625.417338557113</v>
      </c>
      <c r="I21" s="12">
        <f t="shared" ref="I21:J21" si="6">I19+I20</f>
        <v>109.05055404593772</v>
      </c>
      <c r="J21" s="12">
        <f t="shared" si="6"/>
        <v>878.01648481041843</v>
      </c>
      <c r="K21" s="12">
        <f>SUM(H21:J21)</f>
        <v>4612.4843774134688</v>
      </c>
      <c r="L21" s="12">
        <f t="shared" ref="L21" si="7">L19+L20</f>
        <v>161.35161644478214</v>
      </c>
    </row>
    <row r="22" spans="1:12" s="9" customFormat="1" ht="13.5" customHeight="1" x14ac:dyDescent="0.2">
      <c r="A22" s="40"/>
      <c r="B22" s="40"/>
      <c r="C22" s="40"/>
      <c r="D22" s="40"/>
      <c r="E22" s="40"/>
      <c r="F22" s="40"/>
      <c r="G22" s="40"/>
      <c r="H22" s="14"/>
      <c r="I22" s="14"/>
      <c r="J22" s="14"/>
      <c r="K22" s="14"/>
      <c r="L22" s="13"/>
    </row>
    <row r="23" spans="1:12" s="41" customFormat="1" x14ac:dyDescent="0.2">
      <c r="B23" s="42" t="s">
        <v>11</v>
      </c>
    </row>
    <row r="24" spans="1:12" s="41" customFormat="1" x14ac:dyDescent="0.2">
      <c r="B24" s="59" t="s">
        <v>39</v>
      </c>
    </row>
    <row r="25" spans="1:12" s="41" customFormat="1" ht="38.25" customHeight="1" x14ac:dyDescent="0.2">
      <c r="A25" s="43" t="s">
        <v>12</v>
      </c>
      <c r="B25" s="77" t="s">
        <v>57</v>
      </c>
      <c r="C25" s="77"/>
      <c r="D25" s="77"/>
      <c r="E25" s="77"/>
      <c r="F25" s="77"/>
      <c r="G25" s="77"/>
      <c r="H25" s="77"/>
      <c r="I25" s="77"/>
      <c r="J25" s="77"/>
      <c r="K25" s="77"/>
    </row>
    <row r="26" spans="1:12" s="3" customFormat="1" ht="13.5" customHeight="1" x14ac:dyDescent="0.2">
      <c r="A26" s="23" t="s">
        <v>13</v>
      </c>
      <c r="B26" s="3" t="s">
        <v>14</v>
      </c>
    </row>
    <row r="27" spans="1:12" s="15" customFormat="1" outlineLevel="1" x14ac:dyDescent="0.2">
      <c r="A27" s="24">
        <v>3</v>
      </c>
      <c r="B27" s="25" t="s">
        <v>27</v>
      </c>
    </row>
    <row r="28" spans="1:12" s="15" customFormat="1" ht="16.5" customHeight="1" outlineLevel="1" x14ac:dyDescent="0.2">
      <c r="A28" s="26"/>
      <c r="B28" s="15" t="s">
        <v>37</v>
      </c>
      <c r="D28" s="15" t="s">
        <v>31</v>
      </c>
      <c r="I28" s="27"/>
    </row>
    <row r="29" spans="1:12" s="15" customFormat="1" outlineLevel="1" x14ac:dyDescent="0.2">
      <c r="A29" s="28" t="s">
        <v>15</v>
      </c>
      <c r="B29" s="15" t="s">
        <v>28</v>
      </c>
    </row>
    <row r="30" spans="1:12" s="15" customFormat="1" outlineLevel="1" x14ac:dyDescent="0.2">
      <c r="A30" s="28" t="s">
        <v>15</v>
      </c>
      <c r="B30" s="15" t="s">
        <v>29</v>
      </c>
    </row>
    <row r="31" spans="1:12" s="15" customFormat="1" outlineLevel="1" x14ac:dyDescent="0.2">
      <c r="A31" s="28" t="s">
        <v>15</v>
      </c>
      <c r="B31" s="15" t="s">
        <v>16</v>
      </c>
    </row>
    <row r="32" spans="1:12" s="15" customFormat="1" outlineLevel="1" x14ac:dyDescent="0.2">
      <c r="A32" s="28" t="s">
        <v>15</v>
      </c>
      <c r="B32" s="15" t="s">
        <v>30</v>
      </c>
    </row>
    <row r="33" spans="1:26" s="15" customFormat="1" outlineLevel="1" x14ac:dyDescent="0.2">
      <c r="A33" s="28" t="s">
        <v>15</v>
      </c>
      <c r="B33" s="15" t="s">
        <v>17</v>
      </c>
    </row>
    <row r="35" spans="1:26" x14ac:dyDescent="0.2">
      <c r="B35" s="47" t="s">
        <v>50</v>
      </c>
      <c r="C35" s="47"/>
      <c r="D35" s="47"/>
      <c r="E35" s="48"/>
      <c r="F35" s="47"/>
      <c r="G35" s="47"/>
      <c r="H35" s="48"/>
      <c r="I35" s="47" t="s">
        <v>51</v>
      </c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</row>
  </sheetData>
  <mergeCells count="24">
    <mergeCell ref="L10:L11"/>
    <mergeCell ref="A15:G15"/>
    <mergeCell ref="B20:G20"/>
    <mergeCell ref="B25:K25"/>
    <mergeCell ref="A16:G16"/>
    <mergeCell ref="A10:A11"/>
    <mergeCell ref="B10:B11"/>
    <mergeCell ref="C10:C11"/>
    <mergeCell ref="D10:D11"/>
    <mergeCell ref="E10:E11"/>
    <mergeCell ref="F10:F11"/>
    <mergeCell ref="G10:G11"/>
    <mergeCell ref="H10:J10"/>
    <mergeCell ref="A17:G17"/>
    <mergeCell ref="A19:G19"/>
    <mergeCell ref="B21:G21"/>
    <mergeCell ref="A18:G18"/>
    <mergeCell ref="A12:J12"/>
    <mergeCell ref="K10:K11"/>
    <mergeCell ref="A5:K5"/>
    <mergeCell ref="A6:K6"/>
    <mergeCell ref="A7:K7"/>
    <mergeCell ref="A8:K8"/>
    <mergeCell ref="A9:K9"/>
  </mergeCells>
  <pageMargins left="0.70866141732283472" right="0" top="0.74803149606299213" bottom="0" header="0.31496062992125984" footer="0.31496062992125984"/>
  <pageSetup paperSize="9" scale="8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6"/>
  <sheetViews>
    <sheetView workbookViewId="0">
      <selection activeCell="K20" sqref="K20"/>
    </sheetView>
  </sheetViews>
  <sheetFormatPr defaultColWidth="10.28515625" defaultRowHeight="12.75" outlineLevelRow="1" x14ac:dyDescent="0.2"/>
  <cols>
    <col min="1" max="1" width="3.85546875" style="1" customWidth="1"/>
    <col min="2" max="2" width="40.7109375" style="1" customWidth="1"/>
    <col min="3" max="3" width="11.42578125" style="1" customWidth="1"/>
    <col min="4" max="4" width="11" style="1" customWidth="1"/>
    <col min="5" max="5" width="7.85546875" style="1" customWidth="1"/>
    <col min="6" max="6" width="14" style="1" customWidth="1"/>
    <col min="7" max="7" width="11.85546875" style="1" customWidth="1"/>
    <col min="8" max="8" width="11.42578125" style="1" customWidth="1"/>
    <col min="9" max="9" width="10.28515625" style="1" customWidth="1"/>
    <col min="10" max="10" width="11.28515625" style="1" customWidth="1"/>
    <col min="11" max="11" width="11.5703125" style="1" customWidth="1"/>
    <col min="12" max="12" width="9.5703125" style="1" customWidth="1"/>
    <col min="13" max="16384" width="10.28515625" style="1"/>
  </cols>
  <sheetData>
    <row r="1" spans="1:15" x14ac:dyDescent="0.2">
      <c r="J1" s="44" t="s">
        <v>34</v>
      </c>
      <c r="K1" s="45"/>
    </row>
    <row r="2" spans="1:15" x14ac:dyDescent="0.2">
      <c r="J2" s="45"/>
      <c r="K2" s="46" t="s">
        <v>35</v>
      </c>
    </row>
    <row r="3" spans="1:15" x14ac:dyDescent="0.2">
      <c r="J3" s="45"/>
      <c r="K3" s="46" t="s">
        <v>36</v>
      </c>
    </row>
    <row r="4" spans="1:15" x14ac:dyDescent="0.2">
      <c r="J4" s="45"/>
      <c r="K4" s="46" t="s">
        <v>49</v>
      </c>
    </row>
    <row r="5" spans="1:15" x14ac:dyDescent="0.2">
      <c r="A5" s="65" t="s">
        <v>0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5" ht="30" customHeight="1" x14ac:dyDescent="0.2">
      <c r="A6" s="66" t="s">
        <v>1</v>
      </c>
      <c r="B6" s="66"/>
      <c r="C6" s="66"/>
      <c r="D6" s="66"/>
      <c r="E6" s="66"/>
      <c r="F6" s="66"/>
      <c r="G6" s="66"/>
      <c r="H6" s="66"/>
      <c r="I6" s="66"/>
      <c r="J6" s="66"/>
      <c r="K6" s="66"/>
    </row>
    <row r="7" spans="1:15" s="2" customFormat="1" x14ac:dyDescent="0.2">
      <c r="A7" s="67" t="s">
        <v>54</v>
      </c>
      <c r="B7" s="67"/>
      <c r="C7" s="67"/>
      <c r="D7" s="67"/>
      <c r="E7" s="67"/>
      <c r="F7" s="67"/>
      <c r="G7" s="67"/>
      <c r="H7" s="67"/>
      <c r="I7" s="67"/>
      <c r="J7" s="67"/>
      <c r="K7" s="67"/>
    </row>
    <row r="8" spans="1:15" ht="12.75" customHeight="1" x14ac:dyDescent="0.2">
      <c r="A8" s="66" t="s">
        <v>52</v>
      </c>
      <c r="B8" s="66"/>
      <c r="C8" s="66"/>
      <c r="D8" s="66"/>
      <c r="E8" s="66"/>
      <c r="F8" s="66"/>
      <c r="G8" s="66"/>
      <c r="H8" s="66"/>
      <c r="I8" s="66"/>
      <c r="J8" s="66"/>
      <c r="K8" s="66"/>
    </row>
    <row r="9" spans="1:15" s="3" customFormat="1" x14ac:dyDescent="0.2">
      <c r="A9" s="68"/>
      <c r="B9" s="68"/>
      <c r="C9" s="68"/>
      <c r="D9" s="68"/>
      <c r="E9" s="68"/>
      <c r="F9" s="68"/>
      <c r="G9" s="68"/>
      <c r="H9" s="68"/>
      <c r="I9" s="68"/>
      <c r="J9" s="68"/>
      <c r="K9" s="68"/>
    </row>
    <row r="10" spans="1:15" ht="27" customHeight="1" x14ac:dyDescent="0.2">
      <c r="A10" s="62" t="s">
        <v>2</v>
      </c>
      <c r="B10" s="62" t="s">
        <v>3</v>
      </c>
      <c r="C10" s="62" t="s">
        <v>4</v>
      </c>
      <c r="D10" s="62" t="s">
        <v>5</v>
      </c>
      <c r="E10" s="62" t="s">
        <v>6</v>
      </c>
      <c r="F10" s="69" t="s">
        <v>7</v>
      </c>
      <c r="G10" s="62" t="s">
        <v>8</v>
      </c>
      <c r="H10" s="71" t="s">
        <v>19</v>
      </c>
      <c r="I10" s="72"/>
      <c r="J10" s="72"/>
      <c r="K10" s="73" t="s">
        <v>23</v>
      </c>
      <c r="L10" s="62" t="s">
        <v>48</v>
      </c>
    </row>
    <row r="11" spans="1:15" ht="84" customHeight="1" x14ac:dyDescent="0.2">
      <c r="A11" s="63"/>
      <c r="B11" s="63"/>
      <c r="C11" s="63"/>
      <c r="D11" s="64"/>
      <c r="E11" s="63"/>
      <c r="F11" s="70"/>
      <c r="G11" s="64"/>
      <c r="H11" s="58" t="s">
        <v>20</v>
      </c>
      <c r="I11" s="58" t="s">
        <v>21</v>
      </c>
      <c r="J11" s="5" t="s">
        <v>22</v>
      </c>
      <c r="K11" s="73"/>
      <c r="L11" s="63"/>
    </row>
    <row r="12" spans="1:15" s="3" customFormat="1" ht="15.75" customHeight="1" x14ac:dyDescent="0.2">
      <c r="A12" s="86" t="s">
        <v>44</v>
      </c>
      <c r="B12" s="87"/>
      <c r="C12" s="87"/>
      <c r="D12" s="87"/>
      <c r="E12" s="87"/>
      <c r="F12" s="87"/>
      <c r="G12" s="87"/>
      <c r="H12" s="87"/>
      <c r="I12" s="87"/>
      <c r="J12" s="87"/>
      <c r="K12" s="21"/>
      <c r="L12" s="58"/>
    </row>
    <row r="13" spans="1:15" s="3" customFormat="1" ht="91.5" customHeight="1" x14ac:dyDescent="0.2">
      <c r="A13" s="29">
        <v>1</v>
      </c>
      <c r="B13" s="22" t="s">
        <v>24</v>
      </c>
      <c r="C13" s="30" t="s">
        <v>25</v>
      </c>
      <c r="D13" s="31">
        <f>1.29 /7.94</f>
        <v>0.16246851385390429</v>
      </c>
      <c r="E13" s="52">
        <f>10*1000</f>
        <v>10000</v>
      </c>
      <c r="F13" s="52">
        <v>1</v>
      </c>
      <c r="G13" s="53">
        <f>ROUND((D13*E13*F13),2)/1000</f>
        <v>1.62469</v>
      </c>
      <c r="H13" s="54"/>
      <c r="I13" s="54"/>
      <c r="J13" s="55">
        <f>G13</f>
        <v>1.62469</v>
      </c>
      <c r="K13" s="56">
        <f>SUM(H13:J13)</f>
        <v>1.62469</v>
      </c>
      <c r="L13" s="50"/>
      <c r="N13" s="44"/>
      <c r="O13" s="45"/>
    </row>
    <row r="14" spans="1:15" s="3" customFormat="1" ht="14.25" customHeight="1" x14ac:dyDescent="0.2">
      <c r="A14" s="33">
        <v>2</v>
      </c>
      <c r="B14" s="34" t="s">
        <v>26</v>
      </c>
      <c r="C14" s="35" t="s">
        <v>40</v>
      </c>
      <c r="D14" s="36">
        <v>68</v>
      </c>
      <c r="E14" s="60">
        <v>1</v>
      </c>
      <c r="F14" s="37">
        <f>ROUND((( 2.5+7.5+2.6+5+3)/100+1),3)</f>
        <v>1.206</v>
      </c>
      <c r="G14" s="19">
        <f>ROUND((D14*E14*F14),2)</f>
        <v>82.01</v>
      </c>
      <c r="H14" s="20">
        <f>ROUND((0.84*G14*1.09*0.9721),2)</f>
        <v>72.989999999999995</v>
      </c>
      <c r="I14" s="20">
        <v>0</v>
      </c>
      <c r="J14" s="20">
        <f>ROUND((0.16*G14*1.09*0.9721),2)</f>
        <v>13.9</v>
      </c>
      <c r="K14" s="32">
        <f>SUM(H14:J14)</f>
        <v>86.89</v>
      </c>
      <c r="L14" s="51">
        <f>K14*0.07</f>
        <v>6.0823000000000009</v>
      </c>
      <c r="N14" s="44"/>
      <c r="O14" s="45"/>
    </row>
    <row r="15" spans="1:15" s="6" customFormat="1" ht="16.5" customHeight="1" x14ac:dyDescent="0.2">
      <c r="A15" s="16">
        <v>3</v>
      </c>
      <c r="B15" s="17" t="s">
        <v>41</v>
      </c>
      <c r="C15" s="18" t="s">
        <v>18</v>
      </c>
      <c r="D15" s="19">
        <v>373.1</v>
      </c>
      <c r="E15" s="18">
        <v>1</v>
      </c>
      <c r="F15" s="37">
        <f>ROUND((( 2.5+7.5+2.6+5+3)/100+1),3)</f>
        <v>1.206</v>
      </c>
      <c r="G15" s="19">
        <f>ROUND((D15*E15*F15),2)</f>
        <v>449.96</v>
      </c>
      <c r="H15" s="20">
        <f>ROUND((0.8*G15*1.09*0.9721),2)</f>
        <v>381.42</v>
      </c>
      <c r="I15" s="20">
        <f>G15*0.04*1.09*0.9721</f>
        <v>19.070906657600002</v>
      </c>
      <c r="J15" s="20">
        <f>ROUND((0.16*G15*1.09*0.9721),2)</f>
        <v>76.28</v>
      </c>
      <c r="K15" s="32">
        <f>SUM(H15:J15)</f>
        <v>476.77090665759999</v>
      </c>
      <c r="L15" s="51">
        <f>K15*0.07</f>
        <v>33.373963466032002</v>
      </c>
      <c r="N15" s="45"/>
      <c r="O15" s="46"/>
    </row>
    <row r="16" spans="1:15" s="3" customFormat="1" ht="13.5" x14ac:dyDescent="0.2">
      <c r="A16" s="79" t="s">
        <v>9</v>
      </c>
      <c r="B16" s="80"/>
      <c r="C16" s="80"/>
      <c r="D16" s="80"/>
      <c r="E16" s="80"/>
      <c r="F16" s="80"/>
      <c r="G16" s="81"/>
      <c r="H16" s="7">
        <f>SUM(H13:H15)</f>
        <v>454.41</v>
      </c>
      <c r="I16" s="7">
        <f>SUM(I13:I15)</f>
        <v>19.070906657600002</v>
      </c>
      <c r="J16" s="7">
        <f>SUM(J13:J15)</f>
        <v>91.804689999999994</v>
      </c>
      <c r="K16" s="7">
        <f>SUM(H16:J16)</f>
        <v>565.28559665760008</v>
      </c>
      <c r="L16" s="7">
        <f>SUM(L13:L15)</f>
        <v>39.456263466032006</v>
      </c>
      <c r="N16" s="45"/>
      <c r="O16" s="46"/>
    </row>
    <row r="17" spans="1:12" s="9" customFormat="1" ht="13.5" customHeight="1" x14ac:dyDescent="0.2">
      <c r="A17" s="82" t="s">
        <v>10</v>
      </c>
      <c r="B17" s="82"/>
      <c r="C17" s="82"/>
      <c r="D17" s="82"/>
      <c r="E17" s="82"/>
      <c r="F17" s="82"/>
      <c r="G17" s="82"/>
      <c r="H17" s="8">
        <f>H16</f>
        <v>454.41</v>
      </c>
      <c r="I17" s="8">
        <f t="shared" ref="I17:J17" si="0">I16</f>
        <v>19.070906657600002</v>
      </c>
      <c r="J17" s="8">
        <f t="shared" si="0"/>
        <v>91.804689999999994</v>
      </c>
      <c r="K17" s="8">
        <f>K16</f>
        <v>565.28559665760008</v>
      </c>
      <c r="L17" s="8">
        <f t="shared" ref="L17" si="1">L16</f>
        <v>39.456263466032006</v>
      </c>
    </row>
    <row r="18" spans="1:12" s="9" customFormat="1" ht="13.5" customHeight="1" x14ac:dyDescent="0.2">
      <c r="A18" s="83" t="s">
        <v>55</v>
      </c>
      <c r="B18" s="84"/>
      <c r="C18" s="84"/>
      <c r="D18" s="84"/>
      <c r="E18" s="84"/>
      <c r="F18" s="84"/>
      <c r="G18" s="85"/>
      <c r="H18" s="10">
        <f>H17*7.53</f>
        <v>3421.7073000000005</v>
      </c>
      <c r="I18" s="10">
        <f>I17*4.53</f>
        <v>86.391207158928012</v>
      </c>
      <c r="J18" s="10">
        <f>J17*8.93</f>
        <v>819.81588169999986</v>
      </c>
      <c r="K18" s="11">
        <f>SUM(H18:J18)</f>
        <v>4327.9143888589279</v>
      </c>
      <c r="L18" s="10">
        <f>L17*3.83</f>
        <v>151.11748907490258</v>
      </c>
    </row>
    <row r="19" spans="1:12" s="9" customFormat="1" ht="13.5" customHeight="1" x14ac:dyDescent="0.2">
      <c r="A19" s="78" t="s">
        <v>56</v>
      </c>
      <c r="B19" s="78"/>
      <c r="C19" s="78"/>
      <c r="D19" s="78"/>
      <c r="E19" s="78"/>
      <c r="F19" s="78"/>
      <c r="G19" s="78"/>
      <c r="H19" s="12">
        <f>H18*1.0115</f>
        <v>3461.0569339500007</v>
      </c>
      <c r="I19" s="12">
        <f t="shared" ref="I19:J19" si="2">I18*1.0115</f>
        <v>87.384706041255683</v>
      </c>
      <c r="J19" s="12">
        <f t="shared" si="2"/>
        <v>829.2437643395499</v>
      </c>
      <c r="K19" s="61">
        <f>SUM(H19:J19)</f>
        <v>4377.6854043308067</v>
      </c>
      <c r="L19" s="12">
        <f>L18*1.0115</f>
        <v>152.85534019926396</v>
      </c>
    </row>
    <row r="20" spans="1:12" s="9" customFormat="1" ht="13.5" customHeight="1" x14ac:dyDescent="0.2">
      <c r="A20" s="78" t="s">
        <v>53</v>
      </c>
      <c r="B20" s="78"/>
      <c r="C20" s="78"/>
      <c r="D20" s="78"/>
      <c r="E20" s="78"/>
      <c r="F20" s="78"/>
      <c r="G20" s="78"/>
      <c r="H20" s="12">
        <f>H19*1.044</f>
        <v>3613.343439043801</v>
      </c>
      <c r="I20" s="12">
        <f t="shared" ref="I20:J20" si="3">I19*1.044</f>
        <v>91.229633107070939</v>
      </c>
      <c r="J20" s="12">
        <f t="shared" si="3"/>
        <v>865.73048997049011</v>
      </c>
      <c r="K20" s="61">
        <f>SUM(H20:J20)</f>
        <v>4570.3035621213621</v>
      </c>
      <c r="L20" s="12">
        <f>L19*1.044</f>
        <v>159.58097516803159</v>
      </c>
    </row>
    <row r="21" spans="1:12" s="9" customFormat="1" ht="13.5" hidden="1" customHeight="1" x14ac:dyDescent="0.2">
      <c r="A21" s="57"/>
      <c r="B21" s="74" t="s">
        <v>32</v>
      </c>
      <c r="C21" s="75"/>
      <c r="D21" s="75"/>
      <c r="E21" s="75"/>
      <c r="F21" s="75"/>
      <c r="G21" s="76"/>
      <c r="H21" s="39">
        <f>H20*0.18</f>
        <v>650.40181902788413</v>
      </c>
      <c r="I21" s="39">
        <f t="shared" ref="I21:J21" si="4">I20*0.18</f>
        <v>16.421333959272769</v>
      </c>
      <c r="J21" s="39">
        <f t="shared" si="4"/>
        <v>155.83148819468821</v>
      </c>
      <c r="K21" s="39">
        <f>SUM(H21:J21)</f>
        <v>822.65464118184502</v>
      </c>
      <c r="L21" s="39">
        <f t="shared" ref="L21" si="5">L20*0.18</f>
        <v>28.724575530245684</v>
      </c>
    </row>
    <row r="22" spans="1:12" s="9" customFormat="1" ht="13.5" hidden="1" customHeight="1" x14ac:dyDescent="0.2">
      <c r="A22" s="57"/>
      <c r="B22" s="74" t="s">
        <v>33</v>
      </c>
      <c r="C22" s="75"/>
      <c r="D22" s="75"/>
      <c r="E22" s="75"/>
      <c r="F22" s="75"/>
      <c r="G22" s="76"/>
      <c r="H22" s="12">
        <f>H20+H21</f>
        <v>4263.7452580716854</v>
      </c>
      <c r="I22" s="12">
        <f t="shared" ref="I22:J22" si="6">I20+I21</f>
        <v>107.65096706634371</v>
      </c>
      <c r="J22" s="12">
        <f t="shared" si="6"/>
        <v>1021.5619781651783</v>
      </c>
      <c r="K22" s="12">
        <f>SUM(H22:J22)</f>
        <v>5392.9582033032075</v>
      </c>
      <c r="L22" s="12">
        <f t="shared" ref="L22" si="7">L20+L21</f>
        <v>188.30555069827727</v>
      </c>
    </row>
    <row r="23" spans="1:12" s="9" customFormat="1" ht="13.5" customHeight="1" x14ac:dyDescent="0.2">
      <c r="A23" s="40"/>
      <c r="B23" s="40"/>
      <c r="C23" s="40"/>
      <c r="D23" s="40"/>
      <c r="E23" s="40"/>
      <c r="F23" s="40"/>
      <c r="G23" s="40"/>
      <c r="H23" s="14"/>
      <c r="I23" s="14"/>
      <c r="J23" s="14"/>
      <c r="K23" s="14"/>
      <c r="L23" s="13"/>
    </row>
    <row r="24" spans="1:12" s="41" customFormat="1" x14ac:dyDescent="0.2">
      <c r="B24" s="42" t="s">
        <v>11</v>
      </c>
    </row>
    <row r="25" spans="1:12" s="41" customFormat="1" x14ac:dyDescent="0.2">
      <c r="B25" s="59"/>
    </row>
    <row r="26" spans="1:12" s="41" customFormat="1" ht="38.25" customHeight="1" x14ac:dyDescent="0.2">
      <c r="A26" s="43" t="s">
        <v>12</v>
      </c>
      <c r="B26" s="77" t="s">
        <v>57</v>
      </c>
      <c r="C26" s="77"/>
      <c r="D26" s="77"/>
      <c r="E26" s="77"/>
      <c r="F26" s="77"/>
      <c r="G26" s="77"/>
      <c r="H26" s="77"/>
      <c r="I26" s="77"/>
      <c r="J26" s="77"/>
      <c r="K26" s="77"/>
    </row>
    <row r="27" spans="1:12" s="3" customFormat="1" ht="13.5" customHeight="1" x14ac:dyDescent="0.2">
      <c r="A27" s="23" t="s">
        <v>13</v>
      </c>
      <c r="B27" s="3" t="s">
        <v>14</v>
      </c>
    </row>
    <row r="28" spans="1:12" s="15" customFormat="1" outlineLevel="1" x14ac:dyDescent="0.2">
      <c r="A28" s="24">
        <v>3</v>
      </c>
      <c r="B28" s="25" t="s">
        <v>27</v>
      </c>
    </row>
    <row r="29" spans="1:12" s="15" customFormat="1" ht="16.5" customHeight="1" outlineLevel="1" x14ac:dyDescent="0.2">
      <c r="A29" s="26"/>
      <c r="B29" s="15" t="s">
        <v>37</v>
      </c>
      <c r="D29" s="15" t="s">
        <v>31</v>
      </c>
      <c r="I29" s="27"/>
    </row>
    <row r="30" spans="1:12" s="15" customFormat="1" outlineLevel="1" x14ac:dyDescent="0.2">
      <c r="A30" s="28" t="s">
        <v>15</v>
      </c>
      <c r="B30" s="15" t="s">
        <v>28</v>
      </c>
    </row>
    <row r="31" spans="1:12" s="15" customFormat="1" outlineLevel="1" x14ac:dyDescent="0.2">
      <c r="A31" s="28" t="s">
        <v>15</v>
      </c>
      <c r="B31" s="15" t="s">
        <v>29</v>
      </c>
    </row>
    <row r="32" spans="1:12" s="15" customFormat="1" outlineLevel="1" x14ac:dyDescent="0.2">
      <c r="A32" s="28" t="s">
        <v>15</v>
      </c>
      <c r="B32" s="15" t="s">
        <v>16</v>
      </c>
    </row>
    <row r="33" spans="1:26" s="15" customFormat="1" outlineLevel="1" x14ac:dyDescent="0.2">
      <c r="A33" s="28" t="s">
        <v>15</v>
      </c>
      <c r="B33" s="15" t="s">
        <v>30</v>
      </c>
    </row>
    <row r="34" spans="1:26" s="15" customFormat="1" outlineLevel="1" x14ac:dyDescent="0.2">
      <c r="A34" s="28" t="s">
        <v>15</v>
      </c>
      <c r="B34" s="15" t="s">
        <v>17</v>
      </c>
    </row>
    <row r="36" spans="1:26" x14ac:dyDescent="0.2">
      <c r="B36" s="47" t="s">
        <v>50</v>
      </c>
      <c r="C36" s="47"/>
      <c r="D36" s="47"/>
      <c r="E36" s="48"/>
      <c r="F36" s="47"/>
      <c r="G36" s="47"/>
      <c r="H36" s="48"/>
      <c r="I36" s="47" t="s">
        <v>51</v>
      </c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</row>
  </sheetData>
  <mergeCells count="24">
    <mergeCell ref="B21:G21"/>
    <mergeCell ref="A12:J12"/>
    <mergeCell ref="K10:K11"/>
    <mergeCell ref="L10:L11"/>
    <mergeCell ref="B26:K26"/>
    <mergeCell ref="B22:G22"/>
    <mergeCell ref="A16:G16"/>
    <mergeCell ref="A10:A11"/>
    <mergeCell ref="B10:B11"/>
    <mergeCell ref="C10:C11"/>
    <mergeCell ref="D10:D11"/>
    <mergeCell ref="E10:E11"/>
    <mergeCell ref="F10:F11"/>
    <mergeCell ref="G10:G11"/>
    <mergeCell ref="H10:J10"/>
    <mergeCell ref="A17:G17"/>
    <mergeCell ref="A18:G18"/>
    <mergeCell ref="A20:G20"/>
    <mergeCell ref="A5:K5"/>
    <mergeCell ref="A6:K6"/>
    <mergeCell ref="A7:K7"/>
    <mergeCell ref="A8:K8"/>
    <mergeCell ref="A9:K9"/>
    <mergeCell ref="A19:G19"/>
  </mergeCells>
  <pageMargins left="0.70866141732283472" right="0" top="0.74803149606299213" bottom="0" header="0.31496062992125984" footer="0.31496062992125984"/>
  <pageSetup paperSize="9" scale="8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5"/>
  <sheetViews>
    <sheetView zoomScaleNormal="100" workbookViewId="0">
      <selection activeCell="K19" sqref="K19"/>
    </sheetView>
  </sheetViews>
  <sheetFormatPr defaultColWidth="10.28515625" defaultRowHeight="12.75" outlineLevelRow="1" x14ac:dyDescent="0.2"/>
  <cols>
    <col min="1" max="1" width="3.85546875" style="1" customWidth="1"/>
    <col min="2" max="2" width="40.7109375" style="1" customWidth="1"/>
    <col min="3" max="3" width="11.42578125" style="1" customWidth="1"/>
    <col min="4" max="4" width="11" style="1" customWidth="1"/>
    <col min="5" max="5" width="7.85546875" style="1" customWidth="1"/>
    <col min="6" max="6" width="14" style="1" customWidth="1"/>
    <col min="7" max="7" width="11.85546875" style="1" customWidth="1"/>
    <col min="8" max="8" width="11.42578125" style="1" customWidth="1"/>
    <col min="9" max="9" width="10.28515625" style="1" customWidth="1"/>
    <col min="10" max="10" width="11.28515625" style="1" customWidth="1"/>
    <col min="11" max="11" width="11.5703125" style="1" customWidth="1"/>
    <col min="12" max="12" width="9.5703125" style="1" customWidth="1"/>
    <col min="13" max="16384" width="10.28515625" style="1"/>
  </cols>
  <sheetData>
    <row r="1" spans="1:15" x14ac:dyDescent="0.2">
      <c r="J1" s="44" t="s">
        <v>34</v>
      </c>
      <c r="K1" s="45"/>
    </row>
    <row r="2" spans="1:15" x14ac:dyDescent="0.2">
      <c r="J2" s="45"/>
      <c r="K2" s="46" t="s">
        <v>35</v>
      </c>
    </row>
    <row r="3" spans="1:15" x14ac:dyDescent="0.2">
      <c r="J3" s="45"/>
      <c r="K3" s="46" t="s">
        <v>36</v>
      </c>
    </row>
    <row r="4" spans="1:15" x14ac:dyDescent="0.2">
      <c r="J4" s="45"/>
      <c r="K4" s="46" t="s">
        <v>49</v>
      </c>
    </row>
    <row r="5" spans="1:15" x14ac:dyDescent="0.2">
      <c r="A5" s="65" t="s">
        <v>0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5" ht="30" customHeight="1" x14ac:dyDescent="0.2">
      <c r="A6" s="66" t="s">
        <v>1</v>
      </c>
      <c r="B6" s="66"/>
      <c r="C6" s="66"/>
      <c r="D6" s="66"/>
      <c r="E6" s="66"/>
      <c r="F6" s="66"/>
      <c r="G6" s="66"/>
      <c r="H6" s="66"/>
      <c r="I6" s="66"/>
      <c r="J6" s="66"/>
      <c r="K6" s="66"/>
    </row>
    <row r="7" spans="1:15" s="2" customFormat="1" x14ac:dyDescent="0.2">
      <c r="A7" s="67" t="s">
        <v>54</v>
      </c>
      <c r="B7" s="67"/>
      <c r="C7" s="67"/>
      <c r="D7" s="67"/>
      <c r="E7" s="67"/>
      <c r="F7" s="67"/>
      <c r="G7" s="67"/>
      <c r="H7" s="67"/>
      <c r="I7" s="67"/>
      <c r="J7" s="67"/>
      <c r="K7" s="67"/>
    </row>
    <row r="8" spans="1:15" ht="12.75" customHeight="1" x14ac:dyDescent="0.2">
      <c r="A8" s="66" t="s">
        <v>52</v>
      </c>
      <c r="B8" s="66"/>
      <c r="C8" s="66"/>
      <c r="D8" s="66"/>
      <c r="E8" s="66"/>
      <c r="F8" s="66"/>
      <c r="G8" s="66"/>
      <c r="H8" s="66"/>
      <c r="I8" s="66"/>
      <c r="J8" s="66"/>
      <c r="K8" s="66"/>
    </row>
    <row r="9" spans="1:15" s="3" customFormat="1" x14ac:dyDescent="0.2">
      <c r="A9" s="68"/>
      <c r="B9" s="68"/>
      <c r="C9" s="68"/>
      <c r="D9" s="68"/>
      <c r="E9" s="68"/>
      <c r="F9" s="68"/>
      <c r="G9" s="68"/>
      <c r="H9" s="68"/>
      <c r="I9" s="68"/>
      <c r="J9" s="68"/>
      <c r="K9" s="68"/>
    </row>
    <row r="10" spans="1:15" ht="27" customHeight="1" x14ac:dyDescent="0.2">
      <c r="A10" s="62" t="s">
        <v>2</v>
      </c>
      <c r="B10" s="62" t="s">
        <v>3</v>
      </c>
      <c r="C10" s="62" t="s">
        <v>4</v>
      </c>
      <c r="D10" s="62" t="s">
        <v>5</v>
      </c>
      <c r="E10" s="62" t="s">
        <v>6</v>
      </c>
      <c r="F10" s="69" t="s">
        <v>7</v>
      </c>
      <c r="G10" s="62" t="s">
        <v>8</v>
      </c>
      <c r="H10" s="71" t="s">
        <v>19</v>
      </c>
      <c r="I10" s="72"/>
      <c r="J10" s="72"/>
      <c r="K10" s="73" t="s">
        <v>23</v>
      </c>
      <c r="L10" s="62" t="s">
        <v>48</v>
      </c>
    </row>
    <row r="11" spans="1:15" ht="84" customHeight="1" x14ac:dyDescent="0.2">
      <c r="A11" s="63"/>
      <c r="B11" s="63"/>
      <c r="C11" s="63"/>
      <c r="D11" s="64"/>
      <c r="E11" s="63"/>
      <c r="F11" s="70"/>
      <c r="G11" s="64"/>
      <c r="H11" s="58" t="s">
        <v>20</v>
      </c>
      <c r="I11" s="58" t="s">
        <v>21</v>
      </c>
      <c r="J11" s="5" t="s">
        <v>22</v>
      </c>
      <c r="K11" s="73"/>
      <c r="L11" s="63"/>
    </row>
    <row r="12" spans="1:15" s="3" customFormat="1" ht="15.75" customHeight="1" x14ac:dyDescent="0.2">
      <c r="A12" s="86" t="s">
        <v>46</v>
      </c>
      <c r="B12" s="87"/>
      <c r="C12" s="87"/>
      <c r="D12" s="87"/>
      <c r="E12" s="87"/>
      <c r="F12" s="87"/>
      <c r="G12" s="87"/>
      <c r="H12" s="87"/>
      <c r="I12" s="87"/>
      <c r="J12" s="87"/>
      <c r="K12" s="21"/>
      <c r="L12" s="58"/>
    </row>
    <row r="13" spans="1:15" s="3" customFormat="1" ht="97.5" customHeight="1" x14ac:dyDescent="0.2">
      <c r="A13" s="29">
        <v>1</v>
      </c>
      <c r="B13" s="22" t="s">
        <v>24</v>
      </c>
      <c r="C13" s="30" t="s">
        <v>25</v>
      </c>
      <c r="D13" s="31">
        <f>1.29 /7.94</f>
        <v>0.16246851385390429</v>
      </c>
      <c r="E13" s="52">
        <f>10*1000</f>
        <v>10000</v>
      </c>
      <c r="F13" s="52">
        <v>1</v>
      </c>
      <c r="G13" s="53">
        <f>ROUND((D13*E13*F13),2)/1000</f>
        <v>1.62469</v>
      </c>
      <c r="H13" s="54"/>
      <c r="I13" s="54"/>
      <c r="J13" s="55">
        <f>G13</f>
        <v>1.62469</v>
      </c>
      <c r="K13" s="56">
        <f>SUM(H13:J13)</f>
        <v>1.62469</v>
      </c>
      <c r="L13" s="50"/>
      <c r="N13" s="44"/>
      <c r="O13" s="45"/>
    </row>
    <row r="14" spans="1:15" s="6" customFormat="1" ht="16.5" customHeight="1" x14ac:dyDescent="0.2">
      <c r="A14" s="16">
        <v>3</v>
      </c>
      <c r="B14" s="17" t="s">
        <v>41</v>
      </c>
      <c r="C14" s="18" t="s">
        <v>38</v>
      </c>
      <c r="D14" s="19">
        <f>(396-402.5*2+530.98*2)</f>
        <v>652.96</v>
      </c>
      <c r="E14" s="18">
        <v>1</v>
      </c>
      <c r="F14" s="37">
        <f>ROUND((( 2.5+7.5+2.6+5+3)/100+1),3)*1.013</f>
        <v>1.2216779999999998</v>
      </c>
      <c r="G14" s="19">
        <f>ROUND((D14*E14*F14),2)</f>
        <v>797.71</v>
      </c>
      <c r="H14" s="20">
        <f>ROUND((0.8*G14*1.09*0.9721),2)</f>
        <v>676.2</v>
      </c>
      <c r="I14" s="20">
        <f>G14*0.04*1.09*0.9721</f>
        <v>33.809789647600006</v>
      </c>
      <c r="J14" s="20">
        <f>ROUND((0.16*G14*1.09*0.9721),2)</f>
        <v>135.24</v>
      </c>
      <c r="K14" s="32">
        <f>SUM(H14:J14)</f>
        <v>845.2497896476001</v>
      </c>
      <c r="L14" s="51">
        <f>K14*0.07</f>
        <v>59.167485275332012</v>
      </c>
      <c r="N14" s="45"/>
      <c r="O14" s="46"/>
    </row>
    <row r="15" spans="1:15" s="3" customFormat="1" ht="13.5" x14ac:dyDescent="0.2">
      <c r="A15" s="79" t="s">
        <v>9</v>
      </c>
      <c r="B15" s="80"/>
      <c r="C15" s="80"/>
      <c r="D15" s="80"/>
      <c r="E15" s="80"/>
      <c r="F15" s="80"/>
      <c r="G15" s="81"/>
      <c r="H15" s="7">
        <f>SUM(H13:H14)</f>
        <v>676.2</v>
      </c>
      <c r="I15" s="7">
        <f>SUM(I13:I14)</f>
        <v>33.809789647600006</v>
      </c>
      <c r="J15" s="7">
        <f>SUM(J13:J14)</f>
        <v>136.86469</v>
      </c>
      <c r="K15" s="7">
        <f>SUM(H15:J15)</f>
        <v>846.87447964760008</v>
      </c>
      <c r="L15" s="7">
        <f>SUM(L13:L14)</f>
        <v>59.167485275332012</v>
      </c>
      <c r="N15" s="45"/>
      <c r="O15" s="46"/>
    </row>
    <row r="16" spans="1:15" s="9" customFormat="1" ht="13.5" customHeight="1" x14ac:dyDescent="0.2">
      <c r="A16" s="82" t="s">
        <v>10</v>
      </c>
      <c r="B16" s="82"/>
      <c r="C16" s="82"/>
      <c r="D16" s="82"/>
      <c r="E16" s="82"/>
      <c r="F16" s="82"/>
      <c r="G16" s="82"/>
      <c r="H16" s="8">
        <f>H15</f>
        <v>676.2</v>
      </c>
      <c r="I16" s="8">
        <f t="shared" ref="I16:J16" si="0">I15</f>
        <v>33.809789647600006</v>
      </c>
      <c r="J16" s="8">
        <f t="shared" si="0"/>
        <v>136.86469</v>
      </c>
      <c r="K16" s="8">
        <f>K15</f>
        <v>846.87447964760008</v>
      </c>
      <c r="L16" s="8">
        <f t="shared" ref="L16" si="1">L15</f>
        <v>59.167485275332012</v>
      </c>
    </row>
    <row r="17" spans="1:12" s="9" customFormat="1" ht="13.5" customHeight="1" x14ac:dyDescent="0.2">
      <c r="A17" s="83" t="s">
        <v>55</v>
      </c>
      <c r="B17" s="84"/>
      <c r="C17" s="84"/>
      <c r="D17" s="84"/>
      <c r="E17" s="84"/>
      <c r="F17" s="84"/>
      <c r="G17" s="85"/>
      <c r="H17" s="10">
        <f>H16*7.53</f>
        <v>5091.7860000000001</v>
      </c>
      <c r="I17" s="10">
        <f>I16*4.53</f>
        <v>153.15834710362805</v>
      </c>
      <c r="J17" s="10">
        <f>J16*8.93</f>
        <v>1222.2016816999999</v>
      </c>
      <c r="K17" s="11">
        <f>SUM(H17:J17)</f>
        <v>6467.1460288036287</v>
      </c>
      <c r="L17" s="10">
        <f>L16*3.83</f>
        <v>226.6114686045216</v>
      </c>
    </row>
    <row r="18" spans="1:12" s="9" customFormat="1" ht="13.5" customHeight="1" x14ac:dyDescent="0.2">
      <c r="A18" s="78" t="s">
        <v>56</v>
      </c>
      <c r="B18" s="78"/>
      <c r="C18" s="78"/>
      <c r="D18" s="78"/>
      <c r="E18" s="78"/>
      <c r="F18" s="78"/>
      <c r="G18" s="78"/>
      <c r="H18" s="12">
        <f>H17*1.0115</f>
        <v>5150.341539</v>
      </c>
      <c r="I18" s="12">
        <f t="shared" ref="I18:J18" si="2">I17*1.0115</f>
        <v>154.91966809531976</v>
      </c>
      <c r="J18" s="12">
        <f t="shared" si="2"/>
        <v>1236.25700103955</v>
      </c>
      <c r="K18" s="61">
        <f>SUM(H18:J18)</f>
        <v>6541.5182081348703</v>
      </c>
      <c r="L18" s="12">
        <f>L17*1.0115</f>
        <v>229.21750049347361</v>
      </c>
    </row>
    <row r="19" spans="1:12" s="9" customFormat="1" ht="13.5" customHeight="1" x14ac:dyDescent="0.2">
      <c r="A19" s="78" t="s">
        <v>53</v>
      </c>
      <c r="B19" s="78"/>
      <c r="C19" s="78"/>
      <c r="D19" s="78"/>
      <c r="E19" s="78"/>
      <c r="F19" s="78"/>
      <c r="G19" s="78"/>
      <c r="H19" s="12">
        <f>H18*1.044</f>
        <v>5376.9565667160005</v>
      </c>
      <c r="I19" s="12">
        <f t="shared" ref="I19:J19" si="3">I18*1.044</f>
        <v>161.73613349151384</v>
      </c>
      <c r="J19" s="12">
        <f t="shared" si="3"/>
        <v>1290.6523090852902</v>
      </c>
      <c r="K19" s="61">
        <f>SUM(H19:J19)</f>
        <v>6829.3450092928051</v>
      </c>
      <c r="L19" s="12">
        <f>L18*1.044</f>
        <v>239.30307051518645</v>
      </c>
    </row>
    <row r="20" spans="1:12" s="9" customFormat="1" ht="13.5" hidden="1" customHeight="1" x14ac:dyDescent="0.2">
      <c r="A20" s="57"/>
      <c r="B20" s="74" t="s">
        <v>32</v>
      </c>
      <c r="C20" s="75"/>
      <c r="D20" s="75"/>
      <c r="E20" s="75"/>
      <c r="F20" s="75"/>
      <c r="G20" s="76"/>
      <c r="H20" s="39">
        <f>H19*0.18</f>
        <v>967.85218200888005</v>
      </c>
      <c r="I20" s="39">
        <f t="shared" ref="I20:J20" si="4">I19*0.18</f>
        <v>29.11250402847249</v>
      </c>
      <c r="J20" s="39">
        <f t="shared" si="4"/>
        <v>232.31741563535223</v>
      </c>
      <c r="K20" s="39">
        <f>SUM(H20:J20)</f>
        <v>1229.2821016727048</v>
      </c>
      <c r="L20" s="39">
        <f t="shared" ref="L20" si="5">L19*0.18</f>
        <v>43.074552692733562</v>
      </c>
    </row>
    <row r="21" spans="1:12" s="9" customFormat="1" ht="13.5" hidden="1" customHeight="1" x14ac:dyDescent="0.2">
      <c r="A21" s="57"/>
      <c r="B21" s="74" t="s">
        <v>33</v>
      </c>
      <c r="C21" s="75"/>
      <c r="D21" s="75"/>
      <c r="E21" s="75"/>
      <c r="F21" s="75"/>
      <c r="G21" s="76"/>
      <c r="H21" s="12">
        <f>H19+H20</f>
        <v>6344.8087487248804</v>
      </c>
      <c r="I21" s="12">
        <f t="shared" ref="I21:J21" si="6">I19+I20</f>
        <v>190.84863751998634</v>
      </c>
      <c r="J21" s="12">
        <f t="shared" si="6"/>
        <v>1522.9697247206425</v>
      </c>
      <c r="K21" s="12">
        <f>SUM(H21:J21)</f>
        <v>8058.627110965509</v>
      </c>
      <c r="L21" s="12">
        <f t="shared" ref="L21" si="7">L19+L20</f>
        <v>282.37762320792001</v>
      </c>
    </row>
    <row r="22" spans="1:12" s="9" customFormat="1" ht="13.5" customHeight="1" x14ac:dyDescent="0.2">
      <c r="A22" s="40"/>
      <c r="B22" s="40"/>
      <c r="C22" s="40"/>
      <c r="D22" s="40"/>
      <c r="E22" s="40"/>
      <c r="F22" s="40"/>
      <c r="G22" s="40"/>
      <c r="H22" s="14"/>
      <c r="I22" s="14"/>
      <c r="J22" s="14"/>
      <c r="K22" s="14"/>
      <c r="L22" s="13"/>
    </row>
    <row r="23" spans="1:12" s="41" customFormat="1" x14ac:dyDescent="0.2">
      <c r="B23" s="42" t="s">
        <v>11</v>
      </c>
    </row>
    <row r="24" spans="1:12" s="41" customFormat="1" x14ac:dyDescent="0.2">
      <c r="B24" s="59" t="s">
        <v>39</v>
      </c>
    </row>
    <row r="25" spans="1:12" s="41" customFormat="1" ht="38.25" customHeight="1" x14ac:dyDescent="0.2">
      <c r="A25" s="43" t="s">
        <v>12</v>
      </c>
      <c r="B25" s="77" t="s">
        <v>57</v>
      </c>
      <c r="C25" s="77"/>
      <c r="D25" s="77"/>
      <c r="E25" s="77"/>
      <c r="F25" s="77"/>
      <c r="G25" s="77"/>
      <c r="H25" s="77"/>
      <c r="I25" s="77"/>
      <c r="J25" s="77"/>
      <c r="K25" s="77"/>
    </row>
    <row r="26" spans="1:12" s="3" customFormat="1" ht="13.5" customHeight="1" x14ac:dyDescent="0.2">
      <c r="A26" s="23" t="s">
        <v>13</v>
      </c>
      <c r="B26" s="3" t="s">
        <v>14</v>
      </c>
    </row>
    <row r="27" spans="1:12" s="15" customFormat="1" outlineLevel="1" x14ac:dyDescent="0.2">
      <c r="A27" s="24">
        <v>3</v>
      </c>
      <c r="B27" s="25" t="s">
        <v>27</v>
      </c>
    </row>
    <row r="28" spans="1:12" s="15" customFormat="1" ht="16.5" customHeight="1" outlineLevel="1" x14ac:dyDescent="0.2">
      <c r="A28" s="26"/>
      <c r="B28" s="15" t="s">
        <v>37</v>
      </c>
      <c r="D28" s="15" t="s">
        <v>31</v>
      </c>
      <c r="I28" s="27"/>
    </row>
    <row r="29" spans="1:12" s="15" customFormat="1" outlineLevel="1" x14ac:dyDescent="0.2">
      <c r="A29" s="28" t="s">
        <v>15</v>
      </c>
      <c r="B29" s="15" t="s">
        <v>28</v>
      </c>
    </row>
    <row r="30" spans="1:12" s="15" customFormat="1" outlineLevel="1" x14ac:dyDescent="0.2">
      <c r="A30" s="28" t="s">
        <v>15</v>
      </c>
      <c r="B30" s="15" t="s">
        <v>29</v>
      </c>
    </row>
    <row r="31" spans="1:12" s="15" customFormat="1" outlineLevel="1" x14ac:dyDescent="0.2">
      <c r="A31" s="28" t="s">
        <v>15</v>
      </c>
      <c r="B31" s="15" t="s">
        <v>16</v>
      </c>
    </row>
    <row r="32" spans="1:12" s="15" customFormat="1" outlineLevel="1" x14ac:dyDescent="0.2">
      <c r="A32" s="28" t="s">
        <v>15</v>
      </c>
      <c r="B32" s="15" t="s">
        <v>30</v>
      </c>
    </row>
    <row r="33" spans="1:26" s="15" customFormat="1" outlineLevel="1" x14ac:dyDescent="0.2">
      <c r="A33" s="28" t="s">
        <v>15</v>
      </c>
      <c r="B33" s="15" t="s">
        <v>17</v>
      </c>
    </row>
    <row r="35" spans="1:26" x14ac:dyDescent="0.2">
      <c r="B35" s="47" t="s">
        <v>50</v>
      </c>
      <c r="C35" s="47"/>
      <c r="D35" s="47"/>
      <c r="E35" s="48"/>
      <c r="F35" s="47"/>
      <c r="G35" s="47"/>
      <c r="H35" s="48"/>
      <c r="I35" s="47" t="s">
        <v>51</v>
      </c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</row>
  </sheetData>
  <mergeCells count="24">
    <mergeCell ref="L10:L11"/>
    <mergeCell ref="A16:G16"/>
    <mergeCell ref="A17:G17"/>
    <mergeCell ref="A19:G19"/>
    <mergeCell ref="B21:G21"/>
    <mergeCell ref="A15:G15"/>
    <mergeCell ref="B20:G20"/>
    <mergeCell ref="A18:G18"/>
    <mergeCell ref="B25:K25"/>
    <mergeCell ref="A12:J12"/>
    <mergeCell ref="A5:K5"/>
    <mergeCell ref="A6:K6"/>
    <mergeCell ref="A7:K7"/>
    <mergeCell ref="A8:K8"/>
    <mergeCell ref="A9:K9"/>
    <mergeCell ref="A10:A11"/>
    <mergeCell ref="B10:B11"/>
    <mergeCell ref="C10:C11"/>
    <mergeCell ref="D10:D11"/>
    <mergeCell ref="E10:E11"/>
    <mergeCell ref="F10:F11"/>
    <mergeCell ref="G10:G11"/>
    <mergeCell ref="H10:J10"/>
    <mergeCell ref="K10:K11"/>
  </mergeCells>
  <pageMargins left="0.78740157480314965" right="0" top="0.39370078740157483" bottom="0" header="0.31496062992125984" footer="0.31496062992125984"/>
  <pageSetup paperSize="9" scale="8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6"/>
  <sheetViews>
    <sheetView tabSelected="1" topLeftCell="A23" zoomScaleNormal="100" workbookViewId="0">
      <selection activeCell="I36" sqref="I36"/>
    </sheetView>
  </sheetViews>
  <sheetFormatPr defaultColWidth="10.28515625" defaultRowHeight="12.75" outlineLevelRow="1" x14ac:dyDescent="0.2"/>
  <cols>
    <col min="1" max="1" width="3.85546875" style="1" customWidth="1"/>
    <col min="2" max="2" width="40.7109375" style="1" customWidth="1"/>
    <col min="3" max="3" width="11.42578125" style="1" customWidth="1"/>
    <col min="4" max="4" width="11" style="1" customWidth="1"/>
    <col min="5" max="5" width="7.85546875" style="1" customWidth="1"/>
    <col min="6" max="6" width="14" style="1" customWidth="1"/>
    <col min="7" max="7" width="11.85546875" style="1" customWidth="1"/>
    <col min="8" max="8" width="11.42578125" style="1" customWidth="1"/>
    <col min="9" max="9" width="10.28515625" style="1" customWidth="1"/>
    <col min="10" max="10" width="11.28515625" style="1" customWidth="1"/>
    <col min="11" max="11" width="11.5703125" style="1" customWidth="1"/>
    <col min="12" max="12" width="9.5703125" style="1" customWidth="1"/>
    <col min="13" max="16384" width="10.28515625" style="1"/>
  </cols>
  <sheetData>
    <row r="1" spans="1:15" x14ac:dyDescent="0.2">
      <c r="J1" s="44" t="s">
        <v>34</v>
      </c>
      <c r="K1" s="45"/>
    </row>
    <row r="2" spans="1:15" x14ac:dyDescent="0.2">
      <c r="J2" s="45"/>
      <c r="K2" s="46" t="s">
        <v>35</v>
      </c>
    </row>
    <row r="3" spans="1:15" x14ac:dyDescent="0.2">
      <c r="J3" s="45"/>
      <c r="K3" s="46" t="s">
        <v>36</v>
      </c>
    </row>
    <row r="4" spans="1:15" x14ac:dyDescent="0.2">
      <c r="J4" s="45"/>
      <c r="K4" s="46" t="s">
        <v>49</v>
      </c>
    </row>
    <row r="5" spans="1:15" x14ac:dyDescent="0.2">
      <c r="A5" s="65" t="s">
        <v>0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5" ht="30" customHeight="1" x14ac:dyDescent="0.2">
      <c r="A6" s="66" t="s">
        <v>1</v>
      </c>
      <c r="B6" s="66"/>
      <c r="C6" s="66"/>
      <c r="D6" s="66"/>
      <c r="E6" s="66"/>
      <c r="F6" s="66"/>
      <c r="G6" s="66"/>
      <c r="H6" s="66"/>
      <c r="I6" s="66"/>
      <c r="J6" s="66"/>
      <c r="K6" s="66"/>
    </row>
    <row r="7" spans="1:15" s="2" customFormat="1" x14ac:dyDescent="0.2">
      <c r="A7" s="67" t="s">
        <v>54</v>
      </c>
      <c r="B7" s="67"/>
      <c r="C7" s="67"/>
      <c r="D7" s="67"/>
      <c r="E7" s="67"/>
      <c r="F7" s="67"/>
      <c r="G7" s="67"/>
      <c r="H7" s="67"/>
      <c r="I7" s="67"/>
      <c r="J7" s="67"/>
      <c r="K7" s="67"/>
    </row>
    <row r="8" spans="1:15" ht="12.75" customHeight="1" x14ac:dyDescent="0.2">
      <c r="A8" s="66" t="s">
        <v>52</v>
      </c>
      <c r="B8" s="66"/>
      <c r="C8" s="66"/>
      <c r="D8" s="66"/>
      <c r="E8" s="66"/>
      <c r="F8" s="66"/>
      <c r="G8" s="66"/>
      <c r="H8" s="66"/>
      <c r="I8" s="66"/>
      <c r="J8" s="66"/>
      <c r="K8" s="66"/>
    </row>
    <row r="9" spans="1:15" s="3" customFormat="1" x14ac:dyDescent="0.2">
      <c r="A9" s="68"/>
      <c r="B9" s="68"/>
      <c r="C9" s="68"/>
      <c r="D9" s="68"/>
      <c r="E9" s="68"/>
      <c r="F9" s="68"/>
      <c r="G9" s="68"/>
      <c r="H9" s="68"/>
      <c r="I9" s="68"/>
      <c r="J9" s="68"/>
      <c r="K9" s="68"/>
    </row>
    <row r="10" spans="1:15" ht="27" customHeight="1" x14ac:dyDescent="0.2">
      <c r="A10" s="62" t="s">
        <v>2</v>
      </c>
      <c r="B10" s="62" t="s">
        <v>3</v>
      </c>
      <c r="C10" s="62" t="s">
        <v>4</v>
      </c>
      <c r="D10" s="62" t="s">
        <v>5</v>
      </c>
      <c r="E10" s="62" t="s">
        <v>6</v>
      </c>
      <c r="F10" s="69" t="s">
        <v>7</v>
      </c>
      <c r="G10" s="62" t="s">
        <v>8</v>
      </c>
      <c r="H10" s="71" t="s">
        <v>19</v>
      </c>
      <c r="I10" s="72"/>
      <c r="J10" s="72"/>
      <c r="K10" s="73" t="s">
        <v>23</v>
      </c>
      <c r="L10" s="62" t="s">
        <v>48</v>
      </c>
    </row>
    <row r="11" spans="1:15" ht="84" customHeight="1" x14ac:dyDescent="0.2">
      <c r="A11" s="63"/>
      <c r="B11" s="63"/>
      <c r="C11" s="63"/>
      <c r="D11" s="64"/>
      <c r="E11" s="63"/>
      <c r="F11" s="70"/>
      <c r="G11" s="64"/>
      <c r="H11" s="58" t="s">
        <v>20</v>
      </c>
      <c r="I11" s="58" t="s">
        <v>21</v>
      </c>
      <c r="J11" s="5" t="s">
        <v>22</v>
      </c>
      <c r="K11" s="73"/>
      <c r="L11" s="63"/>
    </row>
    <row r="12" spans="1:15" s="3" customFormat="1" ht="15.75" customHeight="1" x14ac:dyDescent="0.2">
      <c r="A12" s="86" t="s">
        <v>47</v>
      </c>
      <c r="B12" s="87"/>
      <c r="C12" s="87"/>
      <c r="D12" s="87"/>
      <c r="E12" s="87"/>
      <c r="F12" s="87"/>
      <c r="G12" s="87"/>
      <c r="H12" s="87"/>
      <c r="I12" s="87"/>
      <c r="J12" s="87"/>
      <c r="K12" s="21"/>
      <c r="L12" s="58"/>
    </row>
    <row r="13" spans="1:15" s="3" customFormat="1" ht="103.5" customHeight="1" x14ac:dyDescent="0.2">
      <c r="A13" s="29">
        <v>1</v>
      </c>
      <c r="B13" s="22" t="s">
        <v>24</v>
      </c>
      <c r="C13" s="30" t="s">
        <v>25</v>
      </c>
      <c r="D13" s="31">
        <f>1.29 /7.94</f>
        <v>0.16246851385390429</v>
      </c>
      <c r="E13" s="52">
        <f>10*1000</f>
        <v>10000</v>
      </c>
      <c r="F13" s="52">
        <v>1</v>
      </c>
      <c r="G13" s="53">
        <f>ROUND((D13*E13*F13),2)/1000</f>
        <v>1.62469</v>
      </c>
      <c r="H13" s="54"/>
      <c r="I13" s="54"/>
      <c r="J13" s="55">
        <f>G13</f>
        <v>1.62469</v>
      </c>
      <c r="K13" s="56">
        <f>SUM(H13:J13)</f>
        <v>1.62469</v>
      </c>
      <c r="L13" s="50"/>
      <c r="N13" s="44"/>
      <c r="O13" s="45"/>
    </row>
    <row r="14" spans="1:15" s="3" customFormat="1" ht="14.25" customHeight="1" x14ac:dyDescent="0.2">
      <c r="A14" s="33">
        <v>2</v>
      </c>
      <c r="B14" s="34" t="s">
        <v>26</v>
      </c>
      <c r="C14" s="35" t="s">
        <v>40</v>
      </c>
      <c r="D14" s="36">
        <v>68</v>
      </c>
      <c r="E14" s="60">
        <v>1</v>
      </c>
      <c r="F14" s="37">
        <f>ROUND((( 2.5+7.5+2.6+5+3)/100+1),3)</f>
        <v>1.206</v>
      </c>
      <c r="G14" s="19">
        <f>ROUND((D14*E14*F14),2)</f>
        <v>82.01</v>
      </c>
      <c r="H14" s="20">
        <f>ROUND((0.84*G14*1.09*0.9721),2)</f>
        <v>72.989999999999995</v>
      </c>
      <c r="I14" s="20">
        <v>0</v>
      </c>
      <c r="J14" s="20">
        <f>ROUND((0.16*G14*1.09*0.9721),2)</f>
        <v>13.9</v>
      </c>
      <c r="K14" s="32">
        <f>SUM(H14:J14)</f>
        <v>86.89</v>
      </c>
      <c r="L14" s="51">
        <f>K14*0.07</f>
        <v>6.0823000000000009</v>
      </c>
      <c r="N14" s="44"/>
      <c r="O14" s="45"/>
    </row>
    <row r="15" spans="1:15" s="6" customFormat="1" ht="16.5" customHeight="1" x14ac:dyDescent="0.2">
      <c r="A15" s="16">
        <v>3</v>
      </c>
      <c r="B15" s="17" t="s">
        <v>41</v>
      </c>
      <c r="C15" s="18" t="s">
        <v>18</v>
      </c>
      <c r="D15" s="19">
        <f>(396-402.5*2+530.98*2)</f>
        <v>652.96</v>
      </c>
      <c r="E15" s="18">
        <v>1</v>
      </c>
      <c r="F15" s="37">
        <f>ROUND((( 2.5+7.5+2.6+5+3)/100+1),3)</f>
        <v>1.206</v>
      </c>
      <c r="G15" s="19">
        <f>ROUND((D15*E15*F15),2)</f>
        <v>787.47</v>
      </c>
      <c r="H15" s="20">
        <f>ROUND((0.8*G15*1.09*0.9721),2)</f>
        <v>667.52</v>
      </c>
      <c r="I15" s="20">
        <f>G15*0.04*1.09*0.9721</f>
        <v>33.375781993200007</v>
      </c>
      <c r="J15" s="20">
        <f>ROUND((0.16*G15*1.09*0.9721),2)</f>
        <v>133.5</v>
      </c>
      <c r="K15" s="32">
        <f>SUM(H15:J15)</f>
        <v>834.39578199319999</v>
      </c>
      <c r="L15" s="51">
        <f>K15*0.07</f>
        <v>58.407704739524007</v>
      </c>
      <c r="N15" s="45"/>
      <c r="O15" s="46"/>
    </row>
    <row r="16" spans="1:15" s="3" customFormat="1" ht="13.5" x14ac:dyDescent="0.2">
      <c r="A16" s="79" t="s">
        <v>9</v>
      </c>
      <c r="B16" s="80"/>
      <c r="C16" s="80"/>
      <c r="D16" s="80"/>
      <c r="E16" s="80"/>
      <c r="F16" s="80"/>
      <c r="G16" s="81"/>
      <c r="H16" s="7">
        <f>SUM(H13:H15)</f>
        <v>740.51</v>
      </c>
      <c r="I16" s="7">
        <f>SUM(I13:I15)</f>
        <v>33.375781993200007</v>
      </c>
      <c r="J16" s="7">
        <f>SUM(J13:J15)</f>
        <v>149.02468999999999</v>
      </c>
      <c r="K16" s="7">
        <f>SUM(H16:J16)</f>
        <v>922.91047199319996</v>
      </c>
      <c r="L16" s="7">
        <f>SUM(L13:L15)</f>
        <v>64.490004739524011</v>
      </c>
      <c r="N16" s="45"/>
      <c r="O16" s="46"/>
    </row>
    <row r="17" spans="1:12" s="9" customFormat="1" ht="13.5" customHeight="1" x14ac:dyDescent="0.2">
      <c r="A17" s="82" t="s">
        <v>10</v>
      </c>
      <c r="B17" s="82"/>
      <c r="C17" s="82"/>
      <c r="D17" s="82"/>
      <c r="E17" s="82"/>
      <c r="F17" s="82"/>
      <c r="G17" s="82"/>
      <c r="H17" s="8">
        <f>H16</f>
        <v>740.51</v>
      </c>
      <c r="I17" s="8">
        <f t="shared" ref="I17:J17" si="0">I16</f>
        <v>33.375781993200007</v>
      </c>
      <c r="J17" s="8">
        <f t="shared" si="0"/>
        <v>149.02468999999999</v>
      </c>
      <c r="K17" s="8">
        <f>K16</f>
        <v>922.91047199319996</v>
      </c>
      <c r="L17" s="8">
        <f t="shared" ref="L17" si="1">L16</f>
        <v>64.490004739524011</v>
      </c>
    </row>
    <row r="18" spans="1:12" s="9" customFormat="1" ht="13.5" customHeight="1" x14ac:dyDescent="0.2">
      <c r="A18" s="83" t="s">
        <v>55</v>
      </c>
      <c r="B18" s="84"/>
      <c r="C18" s="84"/>
      <c r="D18" s="84"/>
      <c r="E18" s="84"/>
      <c r="F18" s="84"/>
      <c r="G18" s="85"/>
      <c r="H18" s="10">
        <f>H17*7.53</f>
        <v>5576.0403000000006</v>
      </c>
      <c r="I18" s="10">
        <f>I17*4.53</f>
        <v>151.19229242919604</v>
      </c>
      <c r="J18" s="10">
        <f>J17*8.93</f>
        <v>1330.7904816999999</v>
      </c>
      <c r="K18" s="11">
        <f>SUM(H18:J18)</f>
        <v>7058.0230741291962</v>
      </c>
      <c r="L18" s="10">
        <f>L17*3.83</f>
        <v>246.99671815237696</v>
      </c>
    </row>
    <row r="19" spans="1:12" s="9" customFormat="1" ht="13.5" customHeight="1" x14ac:dyDescent="0.2">
      <c r="A19" s="78" t="s">
        <v>56</v>
      </c>
      <c r="B19" s="78"/>
      <c r="C19" s="78"/>
      <c r="D19" s="78"/>
      <c r="E19" s="78"/>
      <c r="F19" s="78"/>
      <c r="G19" s="78"/>
      <c r="H19" s="12">
        <f>H18*1.0115</f>
        <v>5640.1647634500014</v>
      </c>
      <c r="I19" s="12">
        <f t="shared" ref="I19:J19" si="2">I18*1.0115</f>
        <v>152.9310037921318</v>
      </c>
      <c r="J19" s="12">
        <f t="shared" si="2"/>
        <v>1346.09457223955</v>
      </c>
      <c r="K19" s="61">
        <f>SUM(H19:J19)</f>
        <v>7139.1903394816827</v>
      </c>
      <c r="L19" s="12">
        <f>L18*1.0115</f>
        <v>249.83718041112931</v>
      </c>
    </row>
    <row r="20" spans="1:12" s="9" customFormat="1" ht="13.5" customHeight="1" x14ac:dyDescent="0.2">
      <c r="A20" s="78" t="s">
        <v>53</v>
      </c>
      <c r="B20" s="78"/>
      <c r="C20" s="78"/>
      <c r="D20" s="78"/>
      <c r="E20" s="78"/>
      <c r="F20" s="78"/>
      <c r="G20" s="78"/>
      <c r="H20" s="12">
        <f>H19*1.044</f>
        <v>5888.3320130418015</v>
      </c>
      <c r="I20" s="12">
        <f t="shared" ref="I20:J20" si="3">I19*1.044</f>
        <v>159.65996795898562</v>
      </c>
      <c r="J20" s="12">
        <f t="shared" si="3"/>
        <v>1405.3227334180901</v>
      </c>
      <c r="K20" s="61">
        <f>SUM(H20:J20)</f>
        <v>7453.314714418877</v>
      </c>
      <c r="L20" s="12">
        <f>L19*1.044</f>
        <v>260.83001634921902</v>
      </c>
    </row>
    <row r="21" spans="1:12" s="9" customFormat="1" ht="13.5" hidden="1" customHeight="1" x14ac:dyDescent="0.2">
      <c r="A21" s="57"/>
      <c r="B21" s="74" t="s">
        <v>32</v>
      </c>
      <c r="C21" s="75"/>
      <c r="D21" s="75"/>
      <c r="E21" s="75"/>
      <c r="F21" s="75"/>
      <c r="G21" s="76"/>
      <c r="H21" s="39">
        <f>H20*0.18</f>
        <v>1059.8997623475243</v>
      </c>
      <c r="I21" s="39">
        <f t="shared" ref="I21:J21" si="4">I20*0.18</f>
        <v>28.738794232617412</v>
      </c>
      <c r="J21" s="39">
        <f t="shared" si="4"/>
        <v>252.95809201525623</v>
      </c>
      <c r="K21" s="39">
        <f>SUM(H21:J21)</f>
        <v>1341.5966485953979</v>
      </c>
      <c r="L21" s="39">
        <f t="shared" ref="L21" si="5">L20*0.18</f>
        <v>46.949402942859422</v>
      </c>
    </row>
    <row r="22" spans="1:12" s="9" customFormat="1" ht="13.5" hidden="1" customHeight="1" x14ac:dyDescent="0.2">
      <c r="A22" s="57"/>
      <c r="B22" s="74" t="s">
        <v>33</v>
      </c>
      <c r="C22" s="75"/>
      <c r="D22" s="75"/>
      <c r="E22" s="75"/>
      <c r="F22" s="75"/>
      <c r="G22" s="76"/>
      <c r="H22" s="12">
        <f>H20+H21</f>
        <v>6948.2317753893258</v>
      </c>
      <c r="I22" s="12">
        <f t="shared" ref="I22:J22" si="6">I20+I21</f>
        <v>188.39876219160303</v>
      </c>
      <c r="J22" s="12">
        <f t="shared" si="6"/>
        <v>1658.2808254333463</v>
      </c>
      <c r="K22" s="12">
        <f>SUM(H22:J22)</f>
        <v>8794.9113630142747</v>
      </c>
      <c r="L22" s="12">
        <f t="shared" ref="L22" si="7">L20+L21</f>
        <v>307.77941929207844</v>
      </c>
    </row>
    <row r="23" spans="1:12" s="9" customFormat="1" ht="13.5" customHeight="1" x14ac:dyDescent="0.2">
      <c r="A23" s="40"/>
      <c r="B23" s="40"/>
      <c r="C23" s="40"/>
      <c r="D23" s="40"/>
      <c r="E23" s="40"/>
      <c r="F23" s="40"/>
      <c r="G23" s="40"/>
      <c r="H23" s="14"/>
      <c r="I23" s="14"/>
      <c r="J23" s="14"/>
      <c r="K23" s="14"/>
      <c r="L23" s="13"/>
    </row>
    <row r="24" spans="1:12" s="41" customFormat="1" x14ac:dyDescent="0.2">
      <c r="B24" s="42" t="s">
        <v>11</v>
      </c>
    </row>
    <row r="25" spans="1:12" s="41" customFormat="1" x14ac:dyDescent="0.2">
      <c r="B25" s="59"/>
    </row>
    <row r="26" spans="1:12" s="41" customFormat="1" ht="38.25" customHeight="1" x14ac:dyDescent="0.2">
      <c r="A26" s="43" t="s">
        <v>12</v>
      </c>
      <c r="B26" s="77" t="s">
        <v>57</v>
      </c>
      <c r="C26" s="77"/>
      <c r="D26" s="77"/>
      <c r="E26" s="77"/>
      <c r="F26" s="77"/>
      <c r="G26" s="77"/>
      <c r="H26" s="77"/>
      <c r="I26" s="77"/>
      <c r="J26" s="77"/>
      <c r="K26" s="77"/>
    </row>
    <row r="27" spans="1:12" s="3" customFormat="1" ht="13.5" customHeight="1" x14ac:dyDescent="0.2">
      <c r="A27" s="23" t="s">
        <v>13</v>
      </c>
      <c r="B27" s="3" t="s">
        <v>14</v>
      </c>
    </row>
    <row r="28" spans="1:12" s="15" customFormat="1" outlineLevel="1" x14ac:dyDescent="0.2">
      <c r="A28" s="24">
        <v>3</v>
      </c>
      <c r="B28" s="25" t="s">
        <v>27</v>
      </c>
    </row>
    <row r="29" spans="1:12" s="15" customFormat="1" ht="16.5" customHeight="1" outlineLevel="1" x14ac:dyDescent="0.2">
      <c r="A29" s="26"/>
      <c r="B29" s="15" t="s">
        <v>37</v>
      </c>
      <c r="D29" s="15" t="s">
        <v>31</v>
      </c>
      <c r="I29" s="27"/>
    </row>
    <row r="30" spans="1:12" s="15" customFormat="1" outlineLevel="1" x14ac:dyDescent="0.2">
      <c r="A30" s="28" t="s">
        <v>15</v>
      </c>
      <c r="B30" s="15" t="s">
        <v>28</v>
      </c>
    </row>
    <row r="31" spans="1:12" s="15" customFormat="1" outlineLevel="1" x14ac:dyDescent="0.2">
      <c r="A31" s="28" t="s">
        <v>15</v>
      </c>
      <c r="B31" s="15" t="s">
        <v>29</v>
      </c>
    </row>
    <row r="32" spans="1:12" s="15" customFormat="1" outlineLevel="1" x14ac:dyDescent="0.2">
      <c r="A32" s="28" t="s">
        <v>15</v>
      </c>
      <c r="B32" s="15" t="s">
        <v>16</v>
      </c>
    </row>
    <row r="33" spans="1:26" s="15" customFormat="1" outlineLevel="1" x14ac:dyDescent="0.2">
      <c r="A33" s="28" t="s">
        <v>15</v>
      </c>
      <c r="B33" s="15" t="s">
        <v>30</v>
      </c>
    </row>
    <row r="34" spans="1:26" s="15" customFormat="1" outlineLevel="1" x14ac:dyDescent="0.2">
      <c r="A34" s="28" t="s">
        <v>15</v>
      </c>
      <c r="B34" s="15" t="s">
        <v>17</v>
      </c>
    </row>
    <row r="36" spans="1:26" x14ac:dyDescent="0.2">
      <c r="B36" s="47" t="s">
        <v>50</v>
      </c>
      <c r="C36" s="47"/>
      <c r="D36" s="47"/>
      <c r="E36" s="48"/>
      <c r="F36" s="47"/>
      <c r="G36" s="47"/>
      <c r="H36" s="48"/>
      <c r="I36" s="47" t="s">
        <v>58</v>
      </c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</row>
  </sheetData>
  <mergeCells count="24">
    <mergeCell ref="A12:J12"/>
    <mergeCell ref="A10:A11"/>
    <mergeCell ref="B10:B11"/>
    <mergeCell ref="C10:C11"/>
    <mergeCell ref="D10:D11"/>
    <mergeCell ref="E10:E11"/>
    <mergeCell ref="F10:F11"/>
    <mergeCell ref="G10:G11"/>
    <mergeCell ref="B26:K26"/>
    <mergeCell ref="A16:G16"/>
    <mergeCell ref="A17:G17"/>
    <mergeCell ref="A18:G18"/>
    <mergeCell ref="A20:G20"/>
    <mergeCell ref="B21:G21"/>
    <mergeCell ref="B22:G22"/>
    <mergeCell ref="A19:G19"/>
    <mergeCell ref="L10:L11"/>
    <mergeCell ref="H10:J10"/>
    <mergeCell ref="K10:K11"/>
    <mergeCell ref="A5:K5"/>
    <mergeCell ref="A6:K6"/>
    <mergeCell ref="A7:K7"/>
    <mergeCell ref="A8:K8"/>
    <mergeCell ref="A9:K9"/>
  </mergeCells>
  <pageMargins left="0.39370078740157483" right="0" top="0.74803149606299213" bottom="0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СИП-50 город</vt:lpstr>
      <vt:lpstr>СИП-50 с просекой</vt:lpstr>
      <vt:lpstr>СИП-70 город</vt:lpstr>
      <vt:lpstr>СИП-70 с просекой</vt:lpstr>
      <vt:lpstr>СИП-95 город</vt:lpstr>
      <vt:lpstr>СИП-95 с просекой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2018-10-24T05:56:23Z</dcterms:modified>
</cp:coreProperties>
</file>