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2"/>
  </bookViews>
  <sheets>
    <sheet name="СИП-35 город" sheetId="10" r:id="rId1"/>
    <sheet name="СИП-50 город" sheetId="1" r:id="rId2"/>
    <sheet name="СИП-70 город" sheetId="6" r:id="rId3"/>
  </sheets>
  <calcPr calcId="145621"/>
</workbook>
</file>

<file path=xl/calcChain.xml><?xml version="1.0" encoding="utf-8"?>
<calcChain xmlns="http://schemas.openxmlformats.org/spreadsheetml/2006/main">
  <c r="L16" i="6" l="1"/>
  <c r="J16" i="6"/>
  <c r="I16" i="6"/>
  <c r="H16" i="6"/>
  <c r="L18" i="10" l="1"/>
  <c r="L18" i="6"/>
  <c r="I18" i="6"/>
  <c r="L17" i="6"/>
  <c r="I17" i="6"/>
  <c r="J17" i="6"/>
  <c r="J18" i="6" s="1"/>
  <c r="H17" i="6"/>
  <c r="H18" i="6" s="1"/>
  <c r="K17" i="6"/>
  <c r="L18" i="1"/>
  <c r="I18" i="1"/>
  <c r="J18" i="1"/>
  <c r="H18" i="1"/>
  <c r="L17" i="1"/>
  <c r="K17" i="1"/>
  <c r="I17" i="1"/>
  <c r="J17" i="1"/>
  <c r="H17" i="1"/>
  <c r="J16" i="1"/>
  <c r="I16" i="1"/>
  <c r="H16" i="1"/>
  <c r="J16" i="10"/>
  <c r="I16" i="10"/>
  <c r="I17" i="10" s="1"/>
  <c r="H16" i="10"/>
  <c r="H17" i="10" s="1"/>
  <c r="H18" i="10" s="1"/>
  <c r="J17" i="10"/>
  <c r="L17" i="10"/>
  <c r="I18" i="10" l="1"/>
  <c r="J18" i="10"/>
  <c r="H19" i="10"/>
  <c r="K17" i="10"/>
  <c r="L16" i="1" l="1"/>
  <c r="L16" i="10"/>
  <c r="K16" i="10" l="1"/>
  <c r="F13" i="1" l="1"/>
  <c r="D13" i="1"/>
  <c r="F13" i="6"/>
  <c r="D13" i="6"/>
  <c r="F13" i="10"/>
  <c r="D13" i="10"/>
  <c r="G13" i="10" l="1"/>
  <c r="G13" i="6"/>
  <c r="I13" i="10" l="1"/>
  <c r="I14" i="10" s="1"/>
  <c r="I15" i="10" s="1"/>
  <c r="J13" i="10"/>
  <c r="J14" i="10" s="1"/>
  <c r="J15" i="10" s="1"/>
  <c r="H13" i="10"/>
  <c r="I13" i="6"/>
  <c r="I14" i="6" s="1"/>
  <c r="I15" i="6" s="1"/>
  <c r="J13" i="6"/>
  <c r="J14" i="6" s="1"/>
  <c r="J15" i="6" s="1"/>
  <c r="H13" i="6"/>
  <c r="J19" i="10" l="1"/>
  <c r="J20" i="10" s="1"/>
  <c r="K13" i="10"/>
  <c r="H14" i="10"/>
  <c r="I19" i="10"/>
  <c r="I20" i="10" s="1"/>
  <c r="K13" i="6"/>
  <c r="H14" i="6"/>
  <c r="J19" i="6"/>
  <c r="J20" i="6" s="1"/>
  <c r="I19" i="6"/>
  <c r="I20" i="6" s="1"/>
  <c r="K14" i="10" l="1"/>
  <c r="K15" i="10" s="1"/>
  <c r="H15" i="10"/>
  <c r="L13" i="10"/>
  <c r="L14" i="10" s="1"/>
  <c r="L15" i="10" s="1"/>
  <c r="K14" i="6"/>
  <c r="K15" i="6" s="1"/>
  <c r="H15" i="6"/>
  <c r="L13" i="6"/>
  <c r="L14" i="6" s="1"/>
  <c r="L15" i="6" s="1"/>
  <c r="L19" i="10" l="1"/>
  <c r="L20" i="10" s="1"/>
  <c r="L19" i="6"/>
  <c r="L20" i="6" s="1"/>
  <c r="K16" i="6"/>
  <c r="K18" i="10" l="1"/>
  <c r="K19" i="10"/>
  <c r="K18" i="6"/>
  <c r="H19" i="6"/>
  <c r="K19" i="6" s="1"/>
  <c r="H20" i="10" l="1"/>
  <c r="K20" i="10" s="1"/>
  <c r="H20" i="6"/>
  <c r="K20" i="6" s="1"/>
  <c r="G13" i="1" l="1"/>
  <c r="J13" i="1" l="1"/>
  <c r="J14" i="1" s="1"/>
  <c r="I13" i="1"/>
  <c r="I14" i="1" s="1"/>
  <c r="H13" i="1"/>
  <c r="I15" i="1"/>
  <c r="J15" i="1" l="1"/>
  <c r="K13" i="1"/>
  <c r="H14" i="1"/>
  <c r="L13" i="1" l="1"/>
  <c r="I19" i="1"/>
  <c r="I20" i="1" s="1"/>
  <c r="L14" i="1"/>
  <c r="J19" i="1"/>
  <c r="J20" i="1" s="1"/>
  <c r="H15" i="1"/>
  <c r="K14" i="1"/>
  <c r="K15" i="1" l="1"/>
  <c r="K16" i="1"/>
  <c r="L15" i="1" l="1"/>
  <c r="L19" i="1" s="1"/>
  <c r="L20" i="1" s="1"/>
  <c r="H19" i="1"/>
  <c r="K19" i="1" s="1"/>
  <c r="K18" i="1"/>
  <c r="H20" i="1" l="1"/>
  <c r="K20" i="1" s="1"/>
</calcChain>
</file>

<file path=xl/sharedStrings.xml><?xml version="1.0" encoding="utf-8"?>
<sst xmlns="http://schemas.openxmlformats.org/spreadsheetml/2006/main" count="156" uniqueCount="52">
  <si>
    <t xml:space="preserve">Расчет стоимости объектов по укрупненным показателям стоимости строительства линий электропередач 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</si>
  <si>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</si>
  <si>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</si>
  <si>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</si>
  <si>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</si>
  <si>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Цена за ед. объема, в ценах 2001г,  тыс.руб.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</si>
  <si>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</si>
  <si>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</si>
  <si>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</si>
  <si>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Итого по разделу 1</t>
  </si>
  <si>
    <t xml:space="preserve">Итого в ценах 2001 года </t>
  </si>
  <si>
    <t>Примечания:</t>
  </si>
  <si>
    <t>1.</t>
  </si>
  <si>
    <t>2.</t>
  </si>
  <si>
    <t>Коэффициенты, учитывающие лимитированные затраты, условия производства работ, прочие затраты и т.д.:</t>
  </si>
  <si>
    <t>-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</si>
  <si>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</si>
  <si>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</si>
  <si>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табл 2</t>
  </si>
  <si>
    <t>Стоимость в ценах 2001г. с учетом РС(Я) коэффициента К=1,09 *0,9721 ( тыс руб.)</t>
  </si>
  <si>
    <t>Строительно-монтажные работы, тыс руб.</t>
  </si>
  <si>
    <t>Оборудование, приспособления и производственный инвентарь, тыс  руб.</t>
  </si>
  <si>
    <t>Прочие, тыс руб.</t>
  </si>
  <si>
    <t>Всего,тыс руб.</t>
  </si>
  <si>
    <t>Для ВЛ:</t>
  </si>
  <si>
    <t>2,5%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</si>
  <si>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</si>
  <si>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5-8% - прочие работы и затраты;</t>
  </si>
  <si>
    <r>
      <t>К=((2,5+7,5+2,6+5+</t>
    </r>
    <r>
      <rPr>
        <sz val="10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)/100+1)=1,206</t>
    </r>
  </si>
  <si>
    <t>НДС</t>
  </si>
  <si>
    <t>ВСЕГО  с НДС</t>
  </si>
  <si>
    <t>УТВЕРЖДАЮ</t>
  </si>
  <si>
    <t>Директор АО ДРСК ЮЯЭС</t>
  </si>
  <si>
    <t>И.В.Шкурко</t>
  </si>
  <si>
    <t>по п.2.7:</t>
  </si>
  <si>
    <t>К-1,013 -городские условия (табл 4)</t>
  </si>
  <si>
    <t>. Строительство ВЛ-0,4кВ  по существующим деревянным опорам</t>
  </si>
  <si>
    <t xml:space="preserve">        Раздел 1. Строительство ВЛ-0,4кВ  (СИП-70) по существ  деревянным опорам  количество цепей 1   L-1 км</t>
  </si>
  <si>
    <t xml:space="preserve">        Раздел 1. Строительство ВЛ-0,4кВ  (СИП-35) по существ  деревянным опорам  количество цепей 1   L-1 км</t>
  </si>
  <si>
    <t>в том числе  в составе Прочих  ПИР</t>
  </si>
  <si>
    <t xml:space="preserve">        Раздел 1. Строительство ВЛ-0,4кВ  (СИП-50) по существующим  деревянным опорам  количество цепей 1   L-1 км</t>
  </si>
  <si>
    <r>
      <t>Составил специалист  ОКСиИ</t>
    </r>
    <r>
      <rPr>
        <i/>
        <sz val="10"/>
        <color theme="0" tint="-0.34998626667073579"/>
        <rFont val="Times New Roman"/>
        <family val="1"/>
        <charset val="204"/>
      </rPr>
      <t>___________________________________________</t>
    </r>
  </si>
  <si>
    <t>М.С.Гайнбихнер</t>
  </si>
  <si>
    <t>С учетом коэффициента-дефлятора к 2019г  1,044 (Минэкономразвития РФ от 10.2017)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</si>
  <si>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</si>
  <si>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Итого в ценах 3 кв. 2018 года без  НДС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</si>
  <si>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</si>
  <si>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"___"______2018 г</t>
  </si>
  <si>
    <t>"___"______2018г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</si>
  <si>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 (реконструкции) подстанций и линий электропередач для нужд ОАО "Холдинг МРСК", 2012 г..(перевод в текущие цены 3 кв 2018г СМР-7,53; ОБ-4,53;  ПР-8,93)</t>
  </si>
  <si>
    <t>С учетом коэффициента-дефлятора к 2018г  1,0115 (1/4 от 4,6%) (Минэкономразвития РФ от 10.2017)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</si>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</sst>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0"/>
      <color theme="0" tint="-0.3499862666707357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10" fillId="0" borderId="0">
      <alignment horizontal="center"/>
    </xf>
    <xf numFmtId="0" fontId="1" fillId="0" borderId="0"/>
  </cellStyleXfs>
  <cellXfs count="74">
    <xf numFmtId="0" fontId="0" fillId="0" borderId="0" xfId="0"/>
    <xf numFmtId="0" fontId="4" fillId="0" borderId="0" xfId="1" applyFont="1"/>
    <xf numFmtId="0" fontId="4" fillId="0" borderId="0" xfId="2" applyFont="1"/>
    <xf numFmtId="0" fontId="4" fillId="0" borderId="0" xfId="3" applyFont="1"/>
    <xf numFmtId="0" fontId="4" fillId="0" borderId="4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0" xfId="3" applyFont="1" applyAlignment="1"/>
    <xf numFmtId="4" fontId="5" fillId="0" borderId="4" xfId="3" applyNumberFormat="1" applyFont="1" applyBorder="1" applyAlignment="1">
      <alignment horizontal="right" vertical="center"/>
    </xf>
    <xf numFmtId="4" fontId="4" fillId="0" borderId="4" xfId="2" applyNumberFormat="1" applyFont="1" applyBorder="1" applyAlignment="1">
      <alignment horizontal="right"/>
    </xf>
    <xf numFmtId="0" fontId="4" fillId="0" borderId="0" xfId="2" applyFont="1" applyAlignment="1"/>
    <xf numFmtId="4" fontId="7" fillId="3" borderId="4" xfId="3" applyNumberFormat="1" applyFont="1" applyFill="1" applyBorder="1" applyAlignment="1">
      <alignment horizontal="right"/>
    </xf>
    <xf numFmtId="4" fontId="7" fillId="3" borderId="0" xfId="3" applyNumberFormat="1" applyFont="1" applyFill="1" applyAlignment="1">
      <alignment horizontal="right"/>
    </xf>
    <xf numFmtId="4" fontId="6" fillId="0" borderId="4" xfId="2" applyNumberFormat="1" applyFont="1" applyBorder="1" applyAlignment="1">
      <alignment horizontal="right" vertical="center"/>
    </xf>
    <xf numFmtId="0" fontId="8" fillId="0" borderId="0" xfId="3" applyFont="1" applyAlignment="1">
      <alignment wrapText="1"/>
    </xf>
    <xf numFmtId="4" fontId="6" fillId="0" borderId="0" xfId="2" applyNumberFormat="1" applyFont="1" applyBorder="1" applyAlignment="1">
      <alignment horizontal="right" vertical="center"/>
    </xf>
    <xf numFmtId="0" fontId="4" fillId="0" borderId="0" xfId="4" applyFont="1"/>
    <xf numFmtId="0" fontId="6" fillId="2" borderId="6" xfId="3" applyFont="1" applyFill="1" applyBorder="1" applyAlignment="1"/>
    <xf numFmtId="0" fontId="4" fillId="0" borderId="0" xfId="3" applyFont="1" applyAlignment="1">
      <alignment horizontal="right"/>
    </xf>
    <xf numFmtId="0" fontId="6" fillId="0" borderId="0" xfId="4" applyFont="1" applyAlignment="1">
      <alignment horizontal="right"/>
    </xf>
    <xf numFmtId="0" fontId="6" fillId="0" borderId="0" xfId="4" applyFont="1"/>
    <xf numFmtId="0" fontId="4" fillId="0" borderId="0" xfId="4" applyFont="1" applyAlignment="1">
      <alignment horizontal="right"/>
    </xf>
    <xf numFmtId="0" fontId="8" fillId="0" borderId="0" xfId="4" applyFont="1"/>
    <xf numFmtId="49" fontId="4" fillId="0" borderId="0" xfId="4" applyNumberFormat="1" applyFont="1" applyAlignment="1">
      <alignment horizontal="right" vertical="center"/>
    </xf>
    <xf numFmtId="0" fontId="4" fillId="0" borderId="4" xfId="2" applyFont="1" applyBorder="1" applyAlignment="1">
      <alignment horizontal="left" vertical="center" wrapText="1"/>
    </xf>
    <xf numFmtId="4" fontId="4" fillId="0" borderId="4" xfId="2" applyNumberFormat="1" applyFont="1" applyBorder="1" applyAlignment="1">
      <alignment horizontal="right" vertical="center"/>
    </xf>
    <xf numFmtId="0" fontId="4" fillId="0" borderId="0" xfId="2" applyFont="1" applyBorder="1" applyAlignment="1">
      <alignment horizontal="left" vertical="center" wrapText="1"/>
    </xf>
    <xf numFmtId="0" fontId="4" fillId="0" borderId="0" xfId="6" applyFont="1"/>
    <xf numFmtId="0" fontId="6" fillId="0" borderId="0" xfId="6" applyFont="1"/>
    <xf numFmtId="0" fontId="4" fillId="0" borderId="0" xfId="6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right" vertical="center"/>
    </xf>
    <xf numFmtId="0" fontId="14" fillId="0" borderId="0" xfId="0" applyFont="1"/>
    <xf numFmtId="0" fontId="10" fillId="0" borderId="0" xfId="0" applyFont="1"/>
    <xf numFmtId="0" fontId="4" fillId="0" borderId="4" xfId="3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0" fontId="11" fillId="0" borderId="0" xfId="6" applyFont="1"/>
    <xf numFmtId="0" fontId="4" fillId="0" borderId="4" xfId="2" applyFont="1" applyBorder="1" applyAlignment="1">
      <alignment horizontal="left" vertical="center" wrapText="1"/>
    </xf>
    <xf numFmtId="0" fontId="4" fillId="0" borderId="4" xfId="3" applyFont="1" applyBorder="1" applyAlignment="1">
      <alignment horizontal="center" vertical="center" wrapText="1"/>
    </xf>
    <xf numFmtId="165" fontId="6" fillId="0" borderId="4" xfId="2" applyNumberFormat="1" applyFont="1" applyBorder="1" applyAlignment="1">
      <alignment horizontal="right" vertical="center"/>
    </xf>
    <xf numFmtId="0" fontId="4" fillId="2" borderId="5" xfId="3" applyFont="1" applyFill="1" applyBorder="1" applyAlignment="1">
      <alignment vertical="center"/>
    </xf>
    <xf numFmtId="4" fontId="4" fillId="2" borderId="5" xfId="3" applyNumberFormat="1" applyFont="1" applyFill="1" applyBorder="1" applyAlignment="1">
      <alignment vertical="center" wrapText="1"/>
    </xf>
    <xf numFmtId="0" fontId="4" fillId="2" borderId="5" xfId="3" applyFont="1" applyFill="1" applyBorder="1" applyAlignment="1">
      <alignment horizontal="center" vertical="center"/>
    </xf>
    <xf numFmtId="4" fontId="4" fillId="2" borderId="5" xfId="3" applyNumberFormat="1" applyFont="1" applyFill="1" applyBorder="1" applyAlignment="1">
      <alignment horizontal="center" vertical="center"/>
    </xf>
    <xf numFmtId="164" fontId="4" fillId="2" borderId="5" xfId="3" applyNumberFormat="1" applyFont="1" applyFill="1" applyBorder="1" applyAlignment="1">
      <alignment horizontal="center" vertical="center"/>
    </xf>
    <xf numFmtId="4" fontId="4" fillId="2" borderId="5" xfId="3" applyNumberFormat="1" applyFont="1" applyFill="1" applyBorder="1" applyAlignment="1">
      <alignment horizontal="right" vertical="center"/>
    </xf>
    <xf numFmtId="4" fontId="4" fillId="0" borderId="4" xfId="3" applyNumberFormat="1" applyFont="1" applyBorder="1" applyAlignment="1">
      <alignment horizontal="right" vertical="center"/>
    </xf>
    <xf numFmtId="4" fontId="12" fillId="2" borderId="4" xfId="3" applyNumberFormat="1" applyFont="1" applyFill="1" applyBorder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11" fillId="0" borderId="0" xfId="6" applyFont="1" applyAlignment="1">
      <alignment vertical="top" wrapText="1"/>
    </xf>
    <xf numFmtId="0" fontId="6" fillId="2" borderId="2" xfId="3" applyFont="1" applyFill="1" applyBorder="1" applyAlignment="1">
      <alignment horizontal="left"/>
    </xf>
    <xf numFmtId="0" fontId="6" fillId="2" borderId="3" xfId="3" applyFont="1" applyFill="1" applyBorder="1" applyAlignment="1">
      <alignment horizontal="left"/>
    </xf>
    <xf numFmtId="0" fontId="6" fillId="0" borderId="0" xfId="1" applyFont="1" applyAlignment="1">
      <alignment horizontal="center" wrapText="1"/>
    </xf>
    <xf numFmtId="0" fontId="11" fillId="0" borderId="0" xfId="1" applyFont="1" applyAlignment="1">
      <alignment horizontal="left" wrapText="1"/>
    </xf>
    <xf numFmtId="0" fontId="11" fillId="0" borderId="0" xfId="2" applyFont="1" applyAlignment="1">
      <alignment horizontal="left"/>
    </xf>
    <xf numFmtId="0" fontId="11" fillId="0" borderId="0" xfId="3" applyFont="1" applyAlignment="1">
      <alignment horizontal="left"/>
    </xf>
    <xf numFmtId="0" fontId="10" fillId="0" borderId="5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6" fillId="0" borderId="4" xfId="2" applyFont="1" applyBorder="1" applyAlignment="1">
      <alignment horizontal="left" wrapText="1"/>
    </xf>
    <xf numFmtId="4" fontId="6" fillId="3" borderId="2" xfId="3" applyNumberFormat="1" applyFont="1" applyFill="1" applyBorder="1" applyAlignment="1">
      <alignment horizontal="right" wrapText="1"/>
    </xf>
    <xf numFmtId="4" fontId="6" fillId="3" borderId="3" xfId="3" applyNumberFormat="1" applyFont="1" applyFill="1" applyBorder="1" applyAlignment="1">
      <alignment horizontal="right" wrapText="1"/>
    </xf>
    <xf numFmtId="4" fontId="6" fillId="3" borderId="6" xfId="3" applyNumberFormat="1" applyFont="1" applyFill="1" applyBorder="1" applyAlignment="1">
      <alignment horizontal="right" wrapText="1"/>
    </xf>
    <xf numFmtId="0" fontId="5" fillId="0" borderId="2" xfId="3" applyFont="1" applyBorder="1" applyAlignment="1">
      <alignment horizontal="left" vertical="center" wrapText="1"/>
    </xf>
    <xf numFmtId="0" fontId="5" fillId="0" borderId="3" xfId="3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</cellXfs>
  <cellStyles count="7">
    <cellStyle name="Обычный" xfId="0" builtinId="0"/>
    <cellStyle name="Обычный 2 2" xfId="4"/>
    <cellStyle name="Обычный 3" xfId="6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workbookViewId="0">
      <selection activeCell="J16" sqref="J16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29" t="s">
        <v>31</v>
      </c>
      <c r="K1" s="30"/>
    </row>
    <row r="2" spans="1:15" x14ac:dyDescent="0.2">
      <c r="J2" s="30"/>
      <c r="K2" s="31" t="s">
        <v>32</v>
      </c>
    </row>
    <row r="3" spans="1:15" x14ac:dyDescent="0.2">
      <c r="J3" s="30"/>
      <c r="K3" s="31" t="s">
        <v>33</v>
      </c>
    </row>
    <row r="4" spans="1:15" x14ac:dyDescent="0.2">
      <c r="J4" s="30"/>
      <c r="K4" s="31" t="s">
        <v>47</v>
      </c>
    </row>
    <row r="5" spans="1:15" x14ac:dyDescent="0.2">
      <c r="A5" s="53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5" ht="30" customHeight="1" x14ac:dyDescent="0.2">
      <c r="A6" s="54" t="s">
        <v>1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 s="2" customFormat="1" x14ac:dyDescent="0.2">
      <c r="A7" s="55" t="s">
        <v>46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5" x14ac:dyDescent="0.2">
      <c r="A8" s="54" t="s">
        <v>44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5" s="3" customFormat="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5" ht="27" customHeight="1" x14ac:dyDescent="0.2">
      <c r="A10" s="48" t="s">
        <v>2</v>
      </c>
      <c r="B10" s="48" t="s">
        <v>3</v>
      </c>
      <c r="C10" s="48" t="s">
        <v>4</v>
      </c>
      <c r="D10" s="48" t="s">
        <v>5</v>
      </c>
      <c r="E10" s="48" t="s">
        <v>6</v>
      </c>
      <c r="F10" s="58" t="s">
        <v>7</v>
      </c>
      <c r="G10" s="48" t="s">
        <v>8</v>
      </c>
      <c r="H10" s="64" t="s">
        <v>19</v>
      </c>
      <c r="I10" s="65"/>
      <c r="J10" s="65"/>
      <c r="K10" s="66" t="s">
        <v>23</v>
      </c>
      <c r="L10" s="48" t="s">
        <v>39</v>
      </c>
    </row>
    <row r="11" spans="1:15" ht="84" customHeight="1" x14ac:dyDescent="0.2">
      <c r="A11" s="49"/>
      <c r="B11" s="49"/>
      <c r="C11" s="49"/>
      <c r="D11" s="57"/>
      <c r="E11" s="49"/>
      <c r="F11" s="59"/>
      <c r="G11" s="57"/>
      <c r="H11" s="38" t="s">
        <v>20</v>
      </c>
      <c r="I11" s="38" t="s">
        <v>21</v>
      </c>
      <c r="J11" s="5" t="s">
        <v>22</v>
      </c>
      <c r="K11" s="66"/>
      <c r="L11" s="49"/>
    </row>
    <row r="12" spans="1:15" s="3" customFormat="1" ht="15.75" customHeight="1" x14ac:dyDescent="0.2">
      <c r="A12" s="51" t="s">
        <v>38</v>
      </c>
      <c r="B12" s="52"/>
      <c r="C12" s="52"/>
      <c r="D12" s="52"/>
      <c r="E12" s="52"/>
      <c r="F12" s="52"/>
      <c r="G12" s="52"/>
      <c r="H12" s="52"/>
      <c r="I12" s="52"/>
      <c r="J12" s="52"/>
      <c r="K12" s="16"/>
      <c r="L12" s="38"/>
    </row>
    <row r="13" spans="1:15" s="6" customFormat="1" ht="32.25" customHeight="1" x14ac:dyDescent="0.2">
      <c r="A13" s="40">
        <v>1</v>
      </c>
      <c r="B13" s="41" t="s">
        <v>36</v>
      </c>
      <c r="C13" s="42" t="s">
        <v>18</v>
      </c>
      <c r="D13" s="43">
        <f>114.2</f>
        <v>114.2</v>
      </c>
      <c r="E13" s="42">
        <v>1</v>
      </c>
      <c r="F13" s="44">
        <f>ROUND((( 2.5+7.5+2.6+5+3)/100+1),3)*1.013</f>
        <v>1.2216779999999998</v>
      </c>
      <c r="G13" s="43">
        <f>ROUND((D13*E13*F13),2)</f>
        <v>139.52000000000001</v>
      </c>
      <c r="H13" s="45">
        <f>ROUND((0.8*G13*1.09*0.9721),2)</f>
        <v>118.27</v>
      </c>
      <c r="I13" s="45">
        <f>G13*0.04*1.09*0.9721</f>
        <v>5.913354291200001</v>
      </c>
      <c r="J13" s="45">
        <f>ROUND((0.16*G13*1.09*0.9721),2)</f>
        <v>23.65</v>
      </c>
      <c r="K13" s="46">
        <f>SUM(H13:J13)</f>
        <v>147.83335429120001</v>
      </c>
      <c r="L13" s="35">
        <f>K13*0.07</f>
        <v>10.348334800384002</v>
      </c>
      <c r="N13" s="30"/>
      <c r="O13" s="31"/>
    </row>
    <row r="14" spans="1:15" s="3" customFormat="1" ht="13.5" x14ac:dyDescent="0.2">
      <c r="A14" s="71" t="s">
        <v>9</v>
      </c>
      <c r="B14" s="72"/>
      <c r="C14" s="72"/>
      <c r="D14" s="72"/>
      <c r="E14" s="72"/>
      <c r="F14" s="72"/>
      <c r="G14" s="73"/>
      <c r="H14" s="7">
        <f>SUM(H13:H13)</f>
        <v>118.27</v>
      </c>
      <c r="I14" s="7">
        <f>SUM(I13:I13)</f>
        <v>5.913354291200001</v>
      </c>
      <c r="J14" s="7">
        <f>SUM(J13:J13)</f>
        <v>23.65</v>
      </c>
      <c r="K14" s="7">
        <f>SUM(H14:J14)</f>
        <v>147.83335429120001</v>
      </c>
      <c r="L14" s="7">
        <f>SUM(L13:L13)</f>
        <v>10.348334800384002</v>
      </c>
      <c r="N14" s="30"/>
      <c r="O14" s="31"/>
    </row>
    <row r="15" spans="1:15" s="9" customFormat="1" ht="13.5" customHeight="1" x14ac:dyDescent="0.2">
      <c r="A15" s="67" t="s">
        <v>10</v>
      </c>
      <c r="B15" s="67"/>
      <c r="C15" s="67"/>
      <c r="D15" s="67"/>
      <c r="E15" s="67"/>
      <c r="F15" s="67"/>
      <c r="G15" s="67"/>
      <c r="H15" s="8">
        <f>H14</f>
        <v>118.27</v>
      </c>
      <c r="I15" s="8">
        <f t="shared" ref="I15:J15" si="0">I14</f>
        <v>5.913354291200001</v>
      </c>
      <c r="J15" s="8">
        <f t="shared" si="0"/>
        <v>23.65</v>
      </c>
      <c r="K15" s="8">
        <f>K14</f>
        <v>147.83335429120001</v>
      </c>
      <c r="L15" s="8">
        <f t="shared" ref="L15" si="1">L14</f>
        <v>10.348334800384002</v>
      </c>
    </row>
    <row r="16" spans="1:15" s="9" customFormat="1" ht="13.5" customHeight="1" x14ac:dyDescent="0.2">
      <c r="A16" s="68" t="s">
        <v>45</v>
      </c>
      <c r="B16" s="69"/>
      <c r="C16" s="69"/>
      <c r="D16" s="69"/>
      <c r="E16" s="69"/>
      <c r="F16" s="69"/>
      <c r="G16" s="70"/>
      <c r="H16" s="10">
        <f>H15*7.53</f>
        <v>890.57309999999995</v>
      </c>
      <c r="I16" s="10">
        <f>I15*4.53</f>
        <v>26.787494939136007</v>
      </c>
      <c r="J16" s="10">
        <f>J15*8.93</f>
        <v>211.19449999999998</v>
      </c>
      <c r="K16" s="11">
        <f>SUM(H16:J16)</f>
        <v>1128.5550949391359</v>
      </c>
      <c r="L16" s="10">
        <f>L15*3.83</f>
        <v>39.634122285470731</v>
      </c>
    </row>
    <row r="17" spans="1:12" s="9" customFormat="1" ht="13.5" customHeight="1" x14ac:dyDescent="0.2">
      <c r="A17" s="60" t="s">
        <v>50</v>
      </c>
      <c r="B17" s="60"/>
      <c r="C17" s="60"/>
      <c r="D17" s="60"/>
      <c r="E17" s="60"/>
      <c r="F17" s="60"/>
      <c r="G17" s="60"/>
      <c r="H17" s="12">
        <f>H16+1.0115</f>
        <v>891.58459999999991</v>
      </c>
      <c r="I17" s="12">
        <f t="shared" ref="I17:J17" si="2">I16+1.0115</f>
        <v>27.798994939136008</v>
      </c>
      <c r="J17" s="12">
        <f t="shared" si="2"/>
        <v>212.20599999999999</v>
      </c>
      <c r="K17" s="39">
        <f>SUM(H17:J17)</f>
        <v>1131.5895949391358</v>
      </c>
      <c r="L17" s="12">
        <f>L16*1.0115</f>
        <v>40.089914691753648</v>
      </c>
    </row>
    <row r="18" spans="1:12" s="9" customFormat="1" ht="13.5" customHeight="1" x14ac:dyDescent="0.2">
      <c r="A18" s="60" t="s">
        <v>43</v>
      </c>
      <c r="B18" s="60"/>
      <c r="C18" s="60"/>
      <c r="D18" s="60"/>
      <c r="E18" s="60"/>
      <c r="F18" s="60"/>
      <c r="G18" s="60"/>
      <c r="H18" s="12">
        <f>H17*1.044</f>
        <v>930.81432239999992</v>
      </c>
      <c r="I18" s="12">
        <f t="shared" ref="I18:J18" si="3">I17*1.044</f>
        <v>29.022150716457993</v>
      </c>
      <c r="J18" s="12">
        <f t="shared" si="3"/>
        <v>221.54306399999999</v>
      </c>
      <c r="K18" s="39">
        <f>SUM(H18:J18)</f>
        <v>1181.3795371164579</v>
      </c>
      <c r="L18" s="12">
        <f>L17*1.044</f>
        <v>41.853870938190809</v>
      </c>
    </row>
    <row r="19" spans="1:12" s="9" customFormat="1" ht="13.5" hidden="1" customHeight="1" x14ac:dyDescent="0.2">
      <c r="A19" s="37"/>
      <c r="B19" s="61" t="s">
        <v>29</v>
      </c>
      <c r="C19" s="62"/>
      <c r="D19" s="62"/>
      <c r="E19" s="62"/>
      <c r="F19" s="62"/>
      <c r="G19" s="63"/>
      <c r="H19" s="24">
        <f>H18*0.18</f>
        <v>167.54657803199999</v>
      </c>
      <c r="I19" s="24">
        <f t="shared" ref="I19:J19" si="4">I18*0.18</f>
        <v>5.2239871289624382</v>
      </c>
      <c r="J19" s="24">
        <f t="shared" si="4"/>
        <v>39.877751519999997</v>
      </c>
      <c r="K19" s="24">
        <f>SUM(H19:J19)</f>
        <v>212.64831668096244</v>
      </c>
      <c r="L19" s="24">
        <f t="shared" ref="L19" si="5">L18*0.18</f>
        <v>7.5336967688743455</v>
      </c>
    </row>
    <row r="20" spans="1:12" s="9" customFormat="1" ht="13.5" hidden="1" customHeight="1" x14ac:dyDescent="0.2">
      <c r="A20" s="37"/>
      <c r="B20" s="61" t="s">
        <v>30</v>
      </c>
      <c r="C20" s="62"/>
      <c r="D20" s="62"/>
      <c r="E20" s="62"/>
      <c r="F20" s="62"/>
      <c r="G20" s="63"/>
      <c r="H20" s="12">
        <f>H18+H19</f>
        <v>1098.3609004319999</v>
      </c>
      <c r="I20" s="12">
        <f t="shared" ref="I20:J20" si="6">I18+I19</f>
        <v>34.246137845420435</v>
      </c>
      <c r="J20" s="12">
        <f t="shared" si="6"/>
        <v>261.42081551999996</v>
      </c>
      <c r="K20" s="12">
        <f>SUM(H20:J20)</f>
        <v>1394.0278537974202</v>
      </c>
      <c r="L20" s="12">
        <f t="shared" ref="L20" si="7">L18+L19</f>
        <v>49.387567707065152</v>
      </c>
    </row>
    <row r="21" spans="1:12" s="9" customFormat="1" ht="13.5" customHeight="1" x14ac:dyDescent="0.2">
      <c r="A21" s="25"/>
      <c r="B21" s="25"/>
      <c r="C21" s="25"/>
      <c r="D21" s="25"/>
      <c r="E21" s="25"/>
      <c r="F21" s="25"/>
      <c r="G21" s="25"/>
      <c r="H21" s="14"/>
      <c r="I21" s="14"/>
      <c r="J21" s="14"/>
      <c r="K21" s="14"/>
      <c r="L21" s="13"/>
    </row>
    <row r="22" spans="1:12" s="26" customFormat="1" x14ac:dyDescent="0.2">
      <c r="B22" s="27" t="s">
        <v>11</v>
      </c>
    </row>
    <row r="23" spans="1:12" s="26" customFormat="1" x14ac:dyDescent="0.2">
      <c r="B23" s="36" t="s">
        <v>35</v>
      </c>
    </row>
    <row r="24" spans="1:12" s="26" customFormat="1" ht="38.25" customHeight="1" x14ac:dyDescent="0.2">
      <c r="A24" s="28" t="s">
        <v>12</v>
      </c>
      <c r="B24" s="50" t="s">
        <v>49</v>
      </c>
      <c r="C24" s="50"/>
      <c r="D24" s="50"/>
      <c r="E24" s="50"/>
      <c r="F24" s="50"/>
      <c r="G24" s="50"/>
      <c r="H24" s="50"/>
      <c r="I24" s="50"/>
      <c r="J24" s="50"/>
      <c r="K24" s="50"/>
    </row>
    <row r="25" spans="1:12" s="3" customFormat="1" ht="13.5" customHeight="1" x14ac:dyDescent="0.2">
      <c r="A25" s="17" t="s">
        <v>13</v>
      </c>
      <c r="B25" s="3" t="s">
        <v>14</v>
      </c>
    </row>
    <row r="26" spans="1:12" s="15" customFormat="1" outlineLevel="1" x14ac:dyDescent="0.2">
      <c r="A26" s="18">
        <v>3</v>
      </c>
      <c r="B26" s="19" t="s">
        <v>24</v>
      </c>
    </row>
    <row r="27" spans="1:12" s="15" customFormat="1" ht="16.5" customHeight="1" outlineLevel="1" x14ac:dyDescent="0.2">
      <c r="A27" s="20"/>
      <c r="B27" s="15" t="s">
        <v>34</v>
      </c>
      <c r="D27" s="15" t="s">
        <v>28</v>
      </c>
      <c r="I27" s="21"/>
    </row>
    <row r="28" spans="1:12" s="15" customFormat="1" outlineLevel="1" x14ac:dyDescent="0.2">
      <c r="A28" s="22" t="s">
        <v>15</v>
      </c>
      <c r="B28" s="15" t="s">
        <v>25</v>
      </c>
    </row>
    <row r="29" spans="1:12" s="15" customFormat="1" outlineLevel="1" x14ac:dyDescent="0.2">
      <c r="A29" s="22" t="s">
        <v>15</v>
      </c>
      <c r="B29" s="15" t="s">
        <v>26</v>
      </c>
    </row>
    <row r="30" spans="1:12" s="15" customFormat="1" outlineLevel="1" x14ac:dyDescent="0.2">
      <c r="A30" s="22" t="s">
        <v>15</v>
      </c>
      <c r="B30" s="15" t="s">
        <v>16</v>
      </c>
    </row>
    <row r="31" spans="1:12" s="15" customFormat="1" outlineLevel="1" x14ac:dyDescent="0.2">
      <c r="A31" s="22" t="s">
        <v>15</v>
      </c>
      <c r="B31" s="15" t="s">
        <v>27</v>
      </c>
    </row>
    <row r="32" spans="1:12" s="15" customFormat="1" outlineLevel="1" x14ac:dyDescent="0.2">
      <c r="A32" s="22" t="s">
        <v>15</v>
      </c>
      <c r="B32" s="15" t="s">
        <v>17</v>
      </c>
    </row>
    <row r="34" spans="2:26" x14ac:dyDescent="0.2">
      <c r="B34" s="32" t="s">
        <v>41</v>
      </c>
      <c r="C34" s="32"/>
      <c r="D34" s="32"/>
      <c r="E34" s="33"/>
      <c r="F34" s="32"/>
      <c r="G34" s="32"/>
      <c r="H34" s="33"/>
      <c r="I34" s="32" t="s">
        <v>42</v>
      </c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</sheetData>
  <mergeCells count="24">
    <mergeCell ref="B20:G20"/>
    <mergeCell ref="H10:J10"/>
    <mergeCell ref="K10:K11"/>
    <mergeCell ref="A15:G15"/>
    <mergeCell ref="A16:G16"/>
    <mergeCell ref="A14:G14"/>
    <mergeCell ref="B19:G19"/>
    <mergeCell ref="A17:G17"/>
    <mergeCell ref="L10:L11"/>
    <mergeCell ref="B24:K24"/>
    <mergeCell ref="A12:J12"/>
    <mergeCell ref="A5:K5"/>
    <mergeCell ref="A6:K6"/>
    <mergeCell ref="A7:K7"/>
    <mergeCell ref="A8:K8"/>
    <mergeCell ref="A9:K9"/>
    <mergeCell ref="A10:A11"/>
    <mergeCell ref="B10:B11"/>
    <mergeCell ref="C10:C11"/>
    <mergeCell ref="D10:D11"/>
    <mergeCell ref="E10:E11"/>
    <mergeCell ref="F10:F11"/>
    <mergeCell ref="G10:G11"/>
    <mergeCell ref="A18:G18"/>
  </mergeCells>
  <pageMargins left="0" right="0" top="0" bottom="0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workbookViewId="0">
      <selection activeCell="I16" sqref="I16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29" t="s">
        <v>31</v>
      </c>
      <c r="K1" s="30"/>
    </row>
    <row r="2" spans="1:15" x14ac:dyDescent="0.2">
      <c r="J2" s="30"/>
      <c r="K2" s="31" t="s">
        <v>32</v>
      </c>
    </row>
    <row r="3" spans="1:15" x14ac:dyDescent="0.2">
      <c r="J3" s="30"/>
      <c r="K3" s="31" t="s">
        <v>33</v>
      </c>
    </row>
    <row r="4" spans="1:15" x14ac:dyDescent="0.2">
      <c r="J4" s="30"/>
      <c r="K4" s="31" t="s">
        <v>48</v>
      </c>
    </row>
    <row r="5" spans="1:15" x14ac:dyDescent="0.2">
      <c r="A5" s="53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5" ht="30" customHeight="1" x14ac:dyDescent="0.2">
      <c r="A6" s="54" t="s">
        <v>1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 s="2" customFormat="1" x14ac:dyDescent="0.2">
      <c r="A7" s="55" t="s">
        <v>46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5" ht="12.75" customHeight="1" x14ac:dyDescent="0.2">
      <c r="A8" s="54" t="s">
        <v>44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5" s="3" customFormat="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5" ht="27" customHeight="1" x14ac:dyDescent="0.2">
      <c r="A10" s="48" t="s">
        <v>2</v>
      </c>
      <c r="B10" s="48" t="s">
        <v>3</v>
      </c>
      <c r="C10" s="48" t="s">
        <v>4</v>
      </c>
      <c r="D10" s="48" t="s">
        <v>5</v>
      </c>
      <c r="E10" s="48" t="s">
        <v>6</v>
      </c>
      <c r="F10" s="58" t="s">
        <v>7</v>
      </c>
      <c r="G10" s="48" t="s">
        <v>8</v>
      </c>
      <c r="H10" s="64" t="s">
        <v>19</v>
      </c>
      <c r="I10" s="65"/>
      <c r="J10" s="65"/>
      <c r="K10" s="66" t="s">
        <v>23</v>
      </c>
      <c r="L10" s="48" t="s">
        <v>39</v>
      </c>
    </row>
    <row r="11" spans="1:15" ht="102" x14ac:dyDescent="0.2">
      <c r="A11" s="49"/>
      <c r="B11" s="49"/>
      <c r="C11" s="49"/>
      <c r="D11" s="57"/>
      <c r="E11" s="49"/>
      <c r="F11" s="59"/>
      <c r="G11" s="57"/>
      <c r="H11" s="4" t="s">
        <v>20</v>
      </c>
      <c r="I11" s="4" t="s">
        <v>21</v>
      </c>
      <c r="J11" s="5" t="s">
        <v>22</v>
      </c>
      <c r="K11" s="66"/>
      <c r="L11" s="49"/>
    </row>
    <row r="12" spans="1:15" s="3" customFormat="1" ht="15.75" customHeight="1" x14ac:dyDescent="0.2">
      <c r="A12" s="51" t="s">
        <v>40</v>
      </c>
      <c r="B12" s="52"/>
      <c r="C12" s="52"/>
      <c r="D12" s="52"/>
      <c r="E12" s="52"/>
      <c r="F12" s="52"/>
      <c r="G12" s="52"/>
      <c r="H12" s="52"/>
      <c r="I12" s="52"/>
      <c r="J12" s="52"/>
      <c r="K12" s="16"/>
      <c r="L12" s="34"/>
    </row>
    <row r="13" spans="1:15" s="6" customFormat="1" ht="32.25" customHeight="1" x14ac:dyDescent="0.2">
      <c r="A13" s="40">
        <v>1</v>
      </c>
      <c r="B13" s="41" t="s">
        <v>36</v>
      </c>
      <c r="C13" s="42" t="s">
        <v>18</v>
      </c>
      <c r="D13" s="43">
        <f>125.7</f>
        <v>125.7</v>
      </c>
      <c r="E13" s="42">
        <v>1</v>
      </c>
      <c r="F13" s="44">
        <f>ROUND((( 2.5+7.5+2.6+5+3)/100+1),3)*1.013</f>
        <v>1.2216779999999998</v>
      </c>
      <c r="G13" s="43">
        <f>ROUND((D13*E13*F13),2)</f>
        <v>153.56</v>
      </c>
      <c r="H13" s="45">
        <f>ROUND((0.8*G13*1.09*0.9721),2)</f>
        <v>130.16999999999999</v>
      </c>
      <c r="I13" s="45">
        <f>G13*0.04*1.09*0.9721</f>
        <v>6.5084194736000009</v>
      </c>
      <c r="J13" s="45">
        <f>ROUND((0.16*G13*1.09*0.9721),2)</f>
        <v>26.03</v>
      </c>
      <c r="K13" s="46">
        <f>SUM(H13:J13)</f>
        <v>162.7084194736</v>
      </c>
      <c r="L13" s="35">
        <f>K13*0.07</f>
        <v>11.389589363152002</v>
      </c>
      <c r="N13" s="30"/>
      <c r="O13" s="31"/>
    </row>
    <row r="14" spans="1:15" s="3" customFormat="1" ht="13.5" x14ac:dyDescent="0.2">
      <c r="A14" s="71" t="s">
        <v>9</v>
      </c>
      <c r="B14" s="72"/>
      <c r="C14" s="72"/>
      <c r="D14" s="72"/>
      <c r="E14" s="72"/>
      <c r="F14" s="72"/>
      <c r="G14" s="73"/>
      <c r="H14" s="7">
        <f>SUM(H13:H13)</f>
        <v>130.16999999999999</v>
      </c>
      <c r="I14" s="7">
        <f>SUM(I13:I13)</f>
        <v>6.5084194736000009</v>
      </c>
      <c r="J14" s="7">
        <f>SUM(J13:J13)</f>
        <v>26.03</v>
      </c>
      <c r="K14" s="7">
        <f>SUM(H14:J14)</f>
        <v>162.7084194736</v>
      </c>
      <c r="L14" s="7">
        <f>SUM(L13:L13)</f>
        <v>11.389589363152002</v>
      </c>
      <c r="N14" s="30"/>
      <c r="O14" s="31"/>
    </row>
    <row r="15" spans="1:15" s="9" customFormat="1" ht="13.5" customHeight="1" x14ac:dyDescent="0.2">
      <c r="A15" s="67" t="s">
        <v>10</v>
      </c>
      <c r="B15" s="67"/>
      <c r="C15" s="67"/>
      <c r="D15" s="67"/>
      <c r="E15" s="67"/>
      <c r="F15" s="67"/>
      <c r="G15" s="67"/>
      <c r="H15" s="8">
        <f>H14</f>
        <v>130.16999999999999</v>
      </c>
      <c r="I15" s="8">
        <f t="shared" ref="I15:J15" si="0">I14</f>
        <v>6.5084194736000009</v>
      </c>
      <c r="J15" s="8">
        <f t="shared" si="0"/>
        <v>26.03</v>
      </c>
      <c r="K15" s="8">
        <f>K14</f>
        <v>162.7084194736</v>
      </c>
      <c r="L15" s="8">
        <f t="shared" ref="L15" si="1">L14</f>
        <v>11.389589363152002</v>
      </c>
    </row>
    <row r="16" spans="1:15" s="9" customFormat="1" ht="13.5" customHeight="1" x14ac:dyDescent="0.2">
      <c r="A16" s="68" t="s">
        <v>45</v>
      </c>
      <c r="B16" s="69"/>
      <c r="C16" s="69"/>
      <c r="D16" s="69"/>
      <c r="E16" s="69"/>
      <c r="F16" s="69"/>
      <c r="G16" s="70"/>
      <c r="H16" s="10">
        <f>H15*7.53</f>
        <v>980.18009999999992</v>
      </c>
      <c r="I16" s="10">
        <f>I15*4.53</f>
        <v>29.483140215408007</v>
      </c>
      <c r="J16" s="10">
        <f>J15*8.93</f>
        <v>232.4479</v>
      </c>
      <c r="K16" s="11">
        <f>SUM(H16:J16)</f>
        <v>1242.1111402154079</v>
      </c>
      <c r="L16" s="10">
        <f>L15*3.83</f>
        <v>43.622127260872169</v>
      </c>
    </row>
    <row r="17" spans="1:12" s="9" customFormat="1" ht="13.5" customHeight="1" x14ac:dyDescent="0.2">
      <c r="A17" s="60" t="s">
        <v>50</v>
      </c>
      <c r="B17" s="60"/>
      <c r="C17" s="60"/>
      <c r="D17" s="60"/>
      <c r="E17" s="60"/>
      <c r="F17" s="60"/>
      <c r="G17" s="60"/>
      <c r="H17" s="47">
        <f>H16*1.0115</f>
        <v>991.45217115000003</v>
      </c>
      <c r="I17" s="47">
        <f t="shared" ref="I17:J17" si="2">I16*1.0115</f>
        <v>29.822196327885202</v>
      </c>
      <c r="J17" s="47">
        <f t="shared" si="2"/>
        <v>235.12105085000002</v>
      </c>
      <c r="K17" s="47">
        <f>SUM(H17:J17)</f>
        <v>1256.3954183278852</v>
      </c>
      <c r="L17" s="47">
        <f>L16*1.0115</f>
        <v>44.123781724372201</v>
      </c>
    </row>
    <row r="18" spans="1:12" s="9" customFormat="1" ht="13.5" customHeight="1" x14ac:dyDescent="0.2">
      <c r="A18" s="60" t="s">
        <v>43</v>
      </c>
      <c r="B18" s="60"/>
      <c r="C18" s="60"/>
      <c r="D18" s="60"/>
      <c r="E18" s="60"/>
      <c r="F18" s="60"/>
      <c r="G18" s="60"/>
      <c r="H18" s="12">
        <f>H17*1.044</f>
        <v>1035.0760666806</v>
      </c>
      <c r="I18" s="12">
        <f t="shared" ref="I18:J18" si="3">I17*1.044</f>
        <v>31.134372966312153</v>
      </c>
      <c r="J18" s="12">
        <f t="shared" si="3"/>
        <v>245.46637708740002</v>
      </c>
      <c r="K18" s="39">
        <f>SUM(H18:J18)</f>
        <v>1311.6768167343121</v>
      </c>
      <c r="L18" s="12">
        <f>L17*1.044</f>
        <v>46.065228120244576</v>
      </c>
    </row>
    <row r="19" spans="1:12" s="9" customFormat="1" ht="13.5" hidden="1" customHeight="1" x14ac:dyDescent="0.2">
      <c r="A19" s="23"/>
      <c r="B19" s="61" t="s">
        <v>29</v>
      </c>
      <c r="C19" s="62"/>
      <c r="D19" s="62"/>
      <c r="E19" s="62"/>
      <c r="F19" s="62"/>
      <c r="G19" s="63"/>
      <c r="H19" s="24">
        <f>H18*0.18</f>
        <v>186.31369200250799</v>
      </c>
      <c r="I19" s="24">
        <f t="shared" ref="I19:J19" si="4">I18*0.18</f>
        <v>5.6041871339361871</v>
      </c>
      <c r="J19" s="24">
        <f t="shared" si="4"/>
        <v>44.183947875732002</v>
      </c>
      <c r="K19" s="24">
        <f>SUM(H19:J19)</f>
        <v>236.10182701217619</v>
      </c>
      <c r="L19" s="24">
        <f t="shared" ref="L19" si="5">L18*0.18</f>
        <v>8.2917410616440232</v>
      </c>
    </row>
    <row r="20" spans="1:12" s="9" customFormat="1" ht="13.5" hidden="1" customHeight="1" x14ac:dyDescent="0.2">
      <c r="A20" s="23"/>
      <c r="B20" s="61" t="s">
        <v>30</v>
      </c>
      <c r="C20" s="62"/>
      <c r="D20" s="62"/>
      <c r="E20" s="62"/>
      <c r="F20" s="62"/>
      <c r="G20" s="63"/>
      <c r="H20" s="12">
        <f>H18+H19</f>
        <v>1221.3897586831081</v>
      </c>
      <c r="I20" s="12">
        <f t="shared" ref="I20:J20" si="6">I18+I19</f>
        <v>36.738560100248343</v>
      </c>
      <c r="J20" s="12">
        <f t="shared" si="6"/>
        <v>289.65032496313199</v>
      </c>
      <c r="K20" s="12">
        <f>SUM(H20:J20)</f>
        <v>1547.7786437464883</v>
      </c>
      <c r="L20" s="12">
        <f t="shared" ref="L20" si="7">L18+L19</f>
        <v>54.356969181888601</v>
      </c>
    </row>
    <row r="21" spans="1:12" s="9" customFormat="1" ht="13.5" customHeight="1" x14ac:dyDescent="0.2">
      <c r="A21" s="25"/>
      <c r="B21" s="25"/>
      <c r="C21" s="25"/>
      <c r="D21" s="25"/>
      <c r="E21" s="25"/>
      <c r="F21" s="25"/>
      <c r="G21" s="25"/>
      <c r="H21" s="14"/>
      <c r="I21" s="14"/>
      <c r="J21" s="14"/>
      <c r="K21" s="14"/>
      <c r="L21" s="13"/>
    </row>
    <row r="22" spans="1:12" s="26" customFormat="1" x14ac:dyDescent="0.2">
      <c r="B22" s="27" t="s">
        <v>11</v>
      </c>
    </row>
    <row r="23" spans="1:12" s="26" customFormat="1" x14ac:dyDescent="0.2">
      <c r="B23" s="36" t="s">
        <v>35</v>
      </c>
    </row>
    <row r="24" spans="1:12" s="26" customFormat="1" ht="38.25" customHeight="1" x14ac:dyDescent="0.2">
      <c r="A24" s="28" t="s">
        <v>12</v>
      </c>
      <c r="B24" s="50" t="s">
        <v>49</v>
      </c>
      <c r="C24" s="50"/>
      <c r="D24" s="50"/>
      <c r="E24" s="50"/>
      <c r="F24" s="50"/>
      <c r="G24" s="50"/>
      <c r="H24" s="50"/>
      <c r="I24" s="50"/>
      <c r="J24" s="50"/>
      <c r="K24" s="50"/>
    </row>
    <row r="25" spans="1:12" s="3" customFormat="1" ht="13.5" customHeight="1" x14ac:dyDescent="0.2">
      <c r="A25" s="17" t="s">
        <v>13</v>
      </c>
      <c r="B25" s="3" t="s">
        <v>14</v>
      </c>
    </row>
    <row r="26" spans="1:12" s="15" customFormat="1" outlineLevel="1" x14ac:dyDescent="0.2">
      <c r="A26" s="18">
        <v>3</v>
      </c>
      <c r="B26" s="19" t="s">
        <v>24</v>
      </c>
    </row>
    <row r="27" spans="1:12" s="15" customFormat="1" ht="16.5" customHeight="1" outlineLevel="1" x14ac:dyDescent="0.2">
      <c r="A27" s="20"/>
      <c r="B27" s="15" t="s">
        <v>34</v>
      </c>
      <c r="D27" s="15" t="s">
        <v>28</v>
      </c>
      <c r="I27" s="21"/>
    </row>
    <row r="28" spans="1:12" s="15" customFormat="1" outlineLevel="1" x14ac:dyDescent="0.2">
      <c r="A28" s="22" t="s">
        <v>15</v>
      </c>
      <c r="B28" s="15" t="s">
        <v>25</v>
      </c>
    </row>
    <row r="29" spans="1:12" s="15" customFormat="1" outlineLevel="1" x14ac:dyDescent="0.2">
      <c r="A29" s="22" t="s">
        <v>15</v>
      </c>
      <c r="B29" s="15" t="s">
        <v>26</v>
      </c>
    </row>
    <row r="30" spans="1:12" s="15" customFormat="1" outlineLevel="1" x14ac:dyDescent="0.2">
      <c r="A30" s="22" t="s">
        <v>15</v>
      </c>
      <c r="B30" s="15" t="s">
        <v>16</v>
      </c>
    </row>
    <row r="31" spans="1:12" s="15" customFormat="1" outlineLevel="1" x14ac:dyDescent="0.2">
      <c r="A31" s="22" t="s">
        <v>15</v>
      </c>
      <c r="B31" s="15" t="s">
        <v>27</v>
      </c>
    </row>
    <row r="32" spans="1:12" s="15" customFormat="1" outlineLevel="1" x14ac:dyDescent="0.2">
      <c r="A32" s="22" t="s">
        <v>15</v>
      </c>
      <c r="B32" s="15" t="s">
        <v>17</v>
      </c>
    </row>
    <row r="34" spans="2:26" x14ac:dyDescent="0.2">
      <c r="B34" s="32" t="s">
        <v>41</v>
      </c>
      <c r="C34" s="32"/>
      <c r="D34" s="32"/>
      <c r="E34" s="33"/>
      <c r="F34" s="32"/>
      <c r="G34" s="32"/>
      <c r="H34" s="33"/>
      <c r="I34" s="32" t="s">
        <v>42</v>
      </c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</sheetData>
  <mergeCells count="24">
    <mergeCell ref="C10:C11"/>
    <mergeCell ref="D10:D11"/>
    <mergeCell ref="E10:E11"/>
    <mergeCell ref="A5:K5"/>
    <mergeCell ref="A6:K6"/>
    <mergeCell ref="A7:K7"/>
    <mergeCell ref="A8:K8"/>
    <mergeCell ref="A9:K9"/>
    <mergeCell ref="A17:G17"/>
    <mergeCell ref="L10:L11"/>
    <mergeCell ref="B19:G19"/>
    <mergeCell ref="B20:G20"/>
    <mergeCell ref="B24:K24"/>
    <mergeCell ref="A18:G18"/>
    <mergeCell ref="A14:G14"/>
    <mergeCell ref="A15:G15"/>
    <mergeCell ref="A16:G16"/>
    <mergeCell ref="F10:F11"/>
    <mergeCell ref="G10:G11"/>
    <mergeCell ref="H10:J10"/>
    <mergeCell ref="K10:K11"/>
    <mergeCell ref="A12:J12"/>
    <mergeCell ref="A10:A11"/>
    <mergeCell ref="B10:B11"/>
  </mergeCells>
  <pageMargins left="0.39370078740157483" right="0" top="0.39370078740157483" bottom="0" header="0.31496062992125984" footer="0.31496062992125984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abSelected="1" topLeftCell="A10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29" t="s">
        <v>31</v>
      </c>
      <c r="K1" s="30"/>
    </row>
    <row r="2" spans="1:15" x14ac:dyDescent="0.2">
      <c r="J2" s="30"/>
      <c r="K2" s="31" t="s">
        <v>32</v>
      </c>
    </row>
    <row r="3" spans="1:15" x14ac:dyDescent="0.2">
      <c r="J3" s="30"/>
      <c r="K3" s="31" t="s">
        <v>33</v>
      </c>
    </row>
    <row r="4" spans="1:15" x14ac:dyDescent="0.2">
      <c r="J4" s="30"/>
      <c r="K4" s="31" t="s">
        <v>48</v>
      </c>
    </row>
    <row r="5" spans="1:15" x14ac:dyDescent="0.2">
      <c r="A5" s="53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5" ht="30" customHeight="1" x14ac:dyDescent="0.2">
      <c r="A6" s="54" t="s">
        <v>1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 s="2" customFormat="1" x14ac:dyDescent="0.2">
      <c r="A7" s="55" t="s">
        <v>46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5" ht="12.75" customHeight="1" x14ac:dyDescent="0.2">
      <c r="A8" s="54" t="s">
        <v>44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5" s="3" customFormat="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5" ht="27" customHeight="1" x14ac:dyDescent="0.2">
      <c r="A10" s="48" t="s">
        <v>2</v>
      </c>
      <c r="B10" s="48" t="s">
        <v>3</v>
      </c>
      <c r="C10" s="48" t="s">
        <v>4</v>
      </c>
      <c r="D10" s="48" t="s">
        <v>5</v>
      </c>
      <c r="E10" s="48" t="s">
        <v>6</v>
      </c>
      <c r="F10" s="58" t="s">
        <v>7</v>
      </c>
      <c r="G10" s="48" t="s">
        <v>8</v>
      </c>
      <c r="H10" s="64" t="s">
        <v>19</v>
      </c>
      <c r="I10" s="65"/>
      <c r="J10" s="65"/>
      <c r="K10" s="66" t="s">
        <v>23</v>
      </c>
      <c r="L10" s="48" t="s">
        <v>39</v>
      </c>
    </row>
    <row r="11" spans="1:15" ht="84" customHeight="1" x14ac:dyDescent="0.2">
      <c r="A11" s="49"/>
      <c r="B11" s="49"/>
      <c r="C11" s="49"/>
      <c r="D11" s="57"/>
      <c r="E11" s="49"/>
      <c r="F11" s="59"/>
      <c r="G11" s="57"/>
      <c r="H11" s="38" t="s">
        <v>20</v>
      </c>
      <c r="I11" s="38" t="s">
        <v>21</v>
      </c>
      <c r="J11" s="5" t="s">
        <v>22</v>
      </c>
      <c r="K11" s="66"/>
      <c r="L11" s="49"/>
    </row>
    <row r="12" spans="1:15" s="3" customFormat="1" ht="15.75" customHeight="1" x14ac:dyDescent="0.2">
      <c r="A12" s="51" t="s">
        <v>37</v>
      </c>
      <c r="B12" s="52"/>
      <c r="C12" s="52"/>
      <c r="D12" s="52"/>
      <c r="E12" s="52"/>
      <c r="F12" s="52"/>
      <c r="G12" s="52"/>
      <c r="H12" s="52"/>
      <c r="I12" s="52"/>
      <c r="J12" s="52"/>
      <c r="K12" s="16"/>
      <c r="L12" s="38"/>
    </row>
    <row r="13" spans="1:15" s="6" customFormat="1" ht="32.25" customHeight="1" x14ac:dyDescent="0.2">
      <c r="A13" s="40">
        <v>1</v>
      </c>
      <c r="B13" s="41" t="s">
        <v>36</v>
      </c>
      <c r="C13" s="42" t="s">
        <v>18</v>
      </c>
      <c r="D13" s="43">
        <f>130.3</f>
        <v>130.30000000000001</v>
      </c>
      <c r="E13" s="42">
        <v>1</v>
      </c>
      <c r="F13" s="44">
        <f>ROUND((( 2.5+7.5+2.6+5+3)/100+1),3)*1.013</f>
        <v>1.2216779999999998</v>
      </c>
      <c r="G13" s="43">
        <f>ROUND((D13*E13*F13),2)</f>
        <v>159.18</v>
      </c>
      <c r="H13" s="45">
        <f>ROUND((0.8*G13*1.09*0.9721),2)</f>
        <v>134.93</v>
      </c>
      <c r="I13" s="45">
        <f>G13*0.04*1.09*0.9721</f>
        <v>6.7466150808000007</v>
      </c>
      <c r="J13" s="45">
        <f>ROUND((0.16*G13*1.09*0.9721),2)</f>
        <v>26.99</v>
      </c>
      <c r="K13" s="46">
        <f>SUM(H13:J13)</f>
        <v>168.66661508080003</v>
      </c>
      <c r="L13" s="35">
        <f>K13*0.07</f>
        <v>11.806663055656003</v>
      </c>
      <c r="N13" s="30"/>
      <c r="O13" s="31"/>
    </row>
    <row r="14" spans="1:15" s="3" customFormat="1" ht="13.5" x14ac:dyDescent="0.2">
      <c r="A14" s="71" t="s">
        <v>9</v>
      </c>
      <c r="B14" s="72"/>
      <c r="C14" s="72"/>
      <c r="D14" s="72"/>
      <c r="E14" s="72"/>
      <c r="F14" s="72"/>
      <c r="G14" s="73"/>
      <c r="H14" s="7">
        <f>SUM(H13:H13)</f>
        <v>134.93</v>
      </c>
      <c r="I14" s="7">
        <f>SUM(I13:I13)</f>
        <v>6.7466150808000007</v>
      </c>
      <c r="J14" s="7">
        <f>SUM(J13:J13)</f>
        <v>26.99</v>
      </c>
      <c r="K14" s="7">
        <f>SUM(H14:J14)</f>
        <v>168.66661508080003</v>
      </c>
      <c r="L14" s="7">
        <f>SUM(L13:L13)</f>
        <v>11.806663055656003</v>
      </c>
      <c r="N14" s="30"/>
      <c r="O14" s="31"/>
    </row>
    <row r="15" spans="1:15" s="9" customFormat="1" ht="13.5" customHeight="1" x14ac:dyDescent="0.2">
      <c r="A15" s="67" t="s">
        <v>10</v>
      </c>
      <c r="B15" s="67"/>
      <c r="C15" s="67"/>
      <c r="D15" s="67"/>
      <c r="E15" s="67"/>
      <c r="F15" s="67"/>
      <c r="G15" s="67"/>
      <c r="H15" s="8">
        <f>H14</f>
        <v>134.93</v>
      </c>
      <c r="I15" s="8">
        <f t="shared" ref="I15:J15" si="0">I14</f>
        <v>6.7466150808000007</v>
      </c>
      <c r="J15" s="8">
        <f t="shared" si="0"/>
        <v>26.99</v>
      </c>
      <c r="K15" s="8">
        <f>K14</f>
        <v>168.66661508080003</v>
      </c>
      <c r="L15" s="8">
        <f t="shared" ref="L15" si="1">L14</f>
        <v>11.806663055656003</v>
      </c>
    </row>
    <row r="16" spans="1:15" s="9" customFormat="1" ht="13.5" customHeight="1" x14ac:dyDescent="0.2">
      <c r="A16" s="68" t="s">
        <v>45</v>
      </c>
      <c r="B16" s="69"/>
      <c r="C16" s="69"/>
      <c r="D16" s="69"/>
      <c r="E16" s="69"/>
      <c r="F16" s="69"/>
      <c r="G16" s="70"/>
      <c r="H16" s="10">
        <f>H15*7.53</f>
        <v>1016.0229</v>
      </c>
      <c r="I16" s="10">
        <f>I15*4.53</f>
        <v>30.562166316024005</v>
      </c>
      <c r="J16" s="10">
        <f>J15*8.93</f>
        <v>241.02069999999998</v>
      </c>
      <c r="K16" s="11">
        <f>SUM(H16:J16)</f>
        <v>1287.6057663160241</v>
      </c>
      <c r="L16" s="10">
        <f>L15*3.83</f>
        <v>45.219519503162495</v>
      </c>
    </row>
    <row r="17" spans="1:12" s="9" customFormat="1" ht="13.5" customHeight="1" x14ac:dyDescent="0.2">
      <c r="A17" s="60" t="s">
        <v>50</v>
      </c>
      <c r="B17" s="60"/>
      <c r="C17" s="60"/>
      <c r="D17" s="60"/>
      <c r="E17" s="60"/>
      <c r="F17" s="60"/>
      <c r="G17" s="60"/>
      <c r="H17" s="12">
        <f>H16*1.0115</f>
        <v>1027.7071633500002</v>
      </c>
      <c r="I17" s="12">
        <f t="shared" ref="I17:J17" si="2">I16*1.0115</f>
        <v>30.913631228658282</v>
      </c>
      <c r="J17" s="12">
        <f t="shared" si="2"/>
        <v>243.79243804999999</v>
      </c>
      <c r="K17" s="39">
        <f>SUM(H17:J17)</f>
        <v>1302.4132326286585</v>
      </c>
      <c r="L17" s="12">
        <f>L16*1.0115</f>
        <v>45.739543977448868</v>
      </c>
    </row>
    <row r="18" spans="1:12" s="9" customFormat="1" ht="13.5" customHeight="1" x14ac:dyDescent="0.2">
      <c r="A18" s="60" t="s">
        <v>43</v>
      </c>
      <c r="B18" s="60"/>
      <c r="C18" s="60"/>
      <c r="D18" s="60"/>
      <c r="E18" s="60"/>
      <c r="F18" s="60"/>
      <c r="G18" s="60"/>
      <c r="H18" s="12">
        <f>H17*1.044</f>
        <v>1072.9262785374003</v>
      </c>
      <c r="I18" s="12">
        <f t="shared" ref="I18:J18" si="3">I17*1.044</f>
        <v>32.273831002719248</v>
      </c>
      <c r="J18" s="12">
        <f t="shared" si="3"/>
        <v>254.51930532419999</v>
      </c>
      <c r="K18" s="39">
        <f>SUM(H18:J18)</f>
        <v>1359.7194148643198</v>
      </c>
      <c r="L18" s="12">
        <f>L17*1.044</f>
        <v>47.752083912456619</v>
      </c>
    </row>
    <row r="19" spans="1:12" s="9" customFormat="1" ht="13.5" hidden="1" customHeight="1" x14ac:dyDescent="0.2">
      <c r="A19" s="37"/>
      <c r="B19" s="61" t="s">
        <v>29</v>
      </c>
      <c r="C19" s="62"/>
      <c r="D19" s="62"/>
      <c r="E19" s="62"/>
      <c r="F19" s="62"/>
      <c r="G19" s="63"/>
      <c r="H19" s="24">
        <f>H18*0.18</f>
        <v>193.12673013673205</v>
      </c>
      <c r="I19" s="24">
        <f t="shared" ref="I19:J19" si="4">I18*0.18</f>
        <v>5.8092895804894642</v>
      </c>
      <c r="J19" s="24">
        <f t="shared" si="4"/>
        <v>45.813474958355997</v>
      </c>
      <c r="K19" s="24">
        <f>SUM(H19:J19)</f>
        <v>244.74949467557752</v>
      </c>
      <c r="L19" s="24">
        <f t="shared" ref="L19" si="5">L18*0.18</f>
        <v>8.5953751042421906</v>
      </c>
    </row>
    <row r="20" spans="1:12" s="9" customFormat="1" ht="13.5" hidden="1" customHeight="1" x14ac:dyDescent="0.2">
      <c r="A20" s="37"/>
      <c r="B20" s="61" t="s">
        <v>30</v>
      </c>
      <c r="C20" s="62"/>
      <c r="D20" s="62"/>
      <c r="E20" s="62"/>
      <c r="F20" s="62"/>
      <c r="G20" s="63"/>
      <c r="H20" s="12">
        <f>H18+H19</f>
        <v>1266.0530086741323</v>
      </c>
      <c r="I20" s="12">
        <f t="shared" ref="I20:J20" si="6">I18+I19</f>
        <v>38.083120583208711</v>
      </c>
      <c r="J20" s="12">
        <f t="shared" si="6"/>
        <v>300.33278028255597</v>
      </c>
      <c r="K20" s="12">
        <f>SUM(H20:J20)</f>
        <v>1604.4689095398971</v>
      </c>
      <c r="L20" s="12">
        <f t="shared" ref="L20" si="7">L18+L19</f>
        <v>56.347459016698807</v>
      </c>
    </row>
    <row r="21" spans="1:12" s="9" customFormat="1" ht="13.5" customHeight="1" x14ac:dyDescent="0.2">
      <c r="A21" s="25"/>
      <c r="B21" s="25"/>
      <c r="C21" s="25"/>
      <c r="D21" s="25"/>
      <c r="E21" s="25"/>
      <c r="F21" s="25"/>
      <c r="G21" s="25"/>
      <c r="H21" s="14"/>
      <c r="I21" s="14"/>
      <c r="J21" s="14"/>
      <c r="K21" s="14"/>
      <c r="L21" s="13"/>
    </row>
    <row r="22" spans="1:12" s="26" customFormat="1" x14ac:dyDescent="0.2">
      <c r="B22" s="27" t="s">
        <v>11</v>
      </c>
    </row>
    <row r="23" spans="1:12" s="26" customFormat="1" x14ac:dyDescent="0.2">
      <c r="B23" s="36" t="s">
        <v>35</v>
      </c>
    </row>
    <row r="24" spans="1:12" s="26" customFormat="1" ht="38.25" customHeight="1" x14ac:dyDescent="0.2">
      <c r="A24" s="28" t="s">
        <v>12</v>
      </c>
      <c r="B24" s="50" t="s">
        <v>49</v>
      </c>
      <c r="C24" s="50"/>
      <c r="D24" s="50"/>
      <c r="E24" s="50"/>
      <c r="F24" s="50"/>
      <c r="G24" s="50"/>
      <c r="H24" s="50"/>
      <c r="I24" s="50"/>
      <c r="J24" s="50"/>
      <c r="K24" s="50"/>
    </row>
    <row r="25" spans="1:12" s="3" customFormat="1" ht="13.5" customHeight="1" x14ac:dyDescent="0.2">
      <c r="A25" s="17" t="s">
        <v>13</v>
      </c>
      <c r="B25" s="3" t="s">
        <v>14</v>
      </c>
    </row>
    <row r="26" spans="1:12" s="15" customFormat="1" outlineLevel="1" x14ac:dyDescent="0.2">
      <c r="A26" s="18">
        <v>3</v>
      </c>
      <c r="B26" s="19" t="s">
        <v>24</v>
      </c>
    </row>
    <row r="27" spans="1:12" s="15" customFormat="1" ht="16.5" customHeight="1" outlineLevel="1" x14ac:dyDescent="0.2">
      <c r="A27" s="20"/>
      <c r="B27" s="15" t="s">
        <v>34</v>
      </c>
      <c r="D27" s="15" t="s">
        <v>28</v>
      </c>
      <c r="I27" s="21"/>
    </row>
    <row r="28" spans="1:12" s="15" customFormat="1" outlineLevel="1" x14ac:dyDescent="0.2">
      <c r="A28" s="22" t="s">
        <v>15</v>
      </c>
      <c r="B28" s="15" t="s">
        <v>25</v>
      </c>
    </row>
    <row r="29" spans="1:12" s="15" customFormat="1" outlineLevel="1" x14ac:dyDescent="0.2">
      <c r="A29" s="22" t="s">
        <v>15</v>
      </c>
      <c r="B29" s="15" t="s">
        <v>26</v>
      </c>
    </row>
    <row r="30" spans="1:12" s="15" customFormat="1" outlineLevel="1" x14ac:dyDescent="0.2">
      <c r="A30" s="22" t="s">
        <v>15</v>
      </c>
      <c r="B30" s="15" t="s">
        <v>16</v>
      </c>
    </row>
    <row r="31" spans="1:12" s="15" customFormat="1" outlineLevel="1" x14ac:dyDescent="0.2">
      <c r="A31" s="22" t="s">
        <v>15</v>
      </c>
      <c r="B31" s="15" t="s">
        <v>27</v>
      </c>
    </row>
    <row r="32" spans="1:12" s="15" customFormat="1" outlineLevel="1" x14ac:dyDescent="0.2">
      <c r="A32" s="22" t="s">
        <v>15</v>
      </c>
      <c r="B32" s="15" t="s">
        <v>17</v>
      </c>
    </row>
    <row r="34" spans="2:26" x14ac:dyDescent="0.2">
      <c r="B34" s="32" t="s">
        <v>41</v>
      </c>
      <c r="C34" s="32"/>
      <c r="D34" s="32"/>
      <c r="E34" s="33"/>
      <c r="F34" s="32"/>
      <c r="G34" s="32"/>
      <c r="H34" s="33"/>
      <c r="I34" s="32" t="s">
        <v>51</v>
      </c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</sheetData>
  <mergeCells count="24">
    <mergeCell ref="L10:L11"/>
    <mergeCell ref="A14:G14"/>
    <mergeCell ref="A5:K5"/>
    <mergeCell ref="A6:K6"/>
    <mergeCell ref="A7:K7"/>
    <mergeCell ref="A8:K8"/>
    <mergeCell ref="A9:K9"/>
    <mergeCell ref="K10:K11"/>
    <mergeCell ref="F10:F11"/>
    <mergeCell ref="G10:G11"/>
    <mergeCell ref="H10:J10"/>
    <mergeCell ref="A12:J12"/>
    <mergeCell ref="A10:A11"/>
    <mergeCell ref="B10:B11"/>
    <mergeCell ref="C10:C11"/>
    <mergeCell ref="D10:D11"/>
    <mergeCell ref="E10:E11"/>
    <mergeCell ref="B19:G19"/>
    <mergeCell ref="B24:K24"/>
    <mergeCell ref="A15:G15"/>
    <mergeCell ref="B20:G20"/>
    <mergeCell ref="A16:G16"/>
    <mergeCell ref="A18:G18"/>
    <mergeCell ref="A17:G17"/>
  </mergeCells>
  <pageMargins left="0.70866141732283472" right="0" top="0.74803149606299213" bottom="0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СИП-35 город</vt:lpstr>
      <vt:lpstr>СИП-50 город</vt:lpstr>
      <vt:lpstr>СИП-70 город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2018-10-24T05:56:16Z</dcterms:modified>
</cp:coreProperties>
</file>