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МРСК гор" sheetId="1" r:id="rId1"/>
  </sheets>
  <calcPr calcId="145621"/>
</workbook>
</file>

<file path=xl/calcChain.xml><?xml version="1.0" encoding="utf-8"?>
<calcChain xmlns="http://schemas.openxmlformats.org/spreadsheetml/2006/main">
  <c r="F16" i="1" l="1"/>
  <c r="D16" i="1"/>
  <c r="G16" i="1" l="1"/>
  <c r="M16" i="1" l="1"/>
  <c r="M17" i="1" s="1"/>
  <c r="M18" i="1" s="1"/>
  <c r="M19" i="1" s="1"/>
  <c r="M20" i="1" s="1"/>
  <c r="M21" i="1" s="1"/>
  <c r="K16" i="1"/>
  <c r="I16" i="1"/>
  <c r="H16" i="1" l="1"/>
  <c r="J16" i="1"/>
  <c r="L16" i="1" l="1"/>
  <c r="I17" i="1"/>
  <c r="J17" i="1"/>
  <c r="K17" i="1" l="1"/>
  <c r="K18" i="1" s="1"/>
  <c r="K19" i="1" s="1"/>
  <c r="K20" i="1" s="1"/>
  <c r="K21" i="1" s="1"/>
  <c r="J18" i="1"/>
  <c r="J19" i="1" s="1"/>
  <c r="J20" i="1" s="1"/>
  <c r="J21" i="1" s="1"/>
  <c r="I18" i="1"/>
  <c r="I19" i="1" s="1"/>
  <c r="I20" i="1" s="1"/>
  <c r="I21" i="1" s="1"/>
  <c r="H17" i="1" l="1"/>
  <c r="H18" i="1" l="1"/>
  <c r="L17" i="1"/>
  <c r="L18" i="1" s="1"/>
  <c r="H19" i="1" l="1"/>
  <c r="H20" i="1" s="1"/>
  <c r="H21" i="1" l="1"/>
  <c r="L21" i="1" s="1"/>
  <c r="L22" i="1" s="1"/>
  <c r="L20" i="1"/>
  <c r="L19" i="1"/>
</calcChain>
</file>

<file path=xl/sharedStrings.xml><?xml version="1.0" encoding="utf-8"?>
<sst xmlns="http://schemas.openxmlformats.org/spreadsheetml/2006/main" count="46" uniqueCount="46">
  <si>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</si>
  <si>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№ п.п.</t>
  </si>
  <si>
    <t>Наименование</t>
  </si>
  <si>
    <t>Обоснование</t>
  </si>
  <si>
    <t>Объем</t>
  </si>
  <si>
    <t>Коэффициенты, учитывающие лимитированные затраты, условия производства работ, прочие затраты и т.д.</t>
  </si>
  <si>
    <t>Стоимость в ценах 2001г, тыс.руб.</t>
  </si>
  <si>
    <t xml:space="preserve">Итого в ценах 2001 года </t>
  </si>
  <si>
    <t>Примечания:</t>
  </si>
  <si>
    <t>1.</t>
  </si>
  <si>
    <t>2.</t>
  </si>
  <si>
    <t>Стоимость в ценах 2001г. с учетом РС(Я) коэффициента К=1,09 *0,9721 ( тыс руб.)</t>
  </si>
  <si>
    <t>Утверждаю</t>
  </si>
  <si>
    <t>И.В. Шкурко</t>
  </si>
  <si>
    <t>Коэффициенты, учитывающие лимитированные затраты, условия производства работ, прочие затраты и т.д . согласно п. 2.7., п.4.7, п.3.3 к  сборнику укрупненных  показателей стоимости строительства (реконструкции) подстанций и линий электропередач для нужд ОАО "Холдинг МРСК", 2012 г.:</t>
  </si>
  <si>
    <t>2,6 % - содержание службы заказчика-застройщика, строительный контроль;</t>
  </si>
  <si>
    <t>7,5% -ПИР;</t>
  </si>
  <si>
    <t>3% - непредвиденные затраты;</t>
  </si>
  <si>
    <t>Строительно-монтажные работы, тыс. руб.</t>
  </si>
  <si>
    <t>Оборудование, приспособления и производственный инвентарь, тыс.  руб.</t>
  </si>
  <si>
    <t>Пусконаладочные работы, тыс. руб.</t>
  </si>
  <si>
    <t>Прочие, тыс. руб.</t>
  </si>
  <si>
    <t>Всего,тыс. руб.</t>
  </si>
  <si>
    <t>Проектно-изыскательские работы, тыс. руб</t>
  </si>
  <si>
    <t>Расчет стоимости объектов по укрупненным показателям стоимости строительства кабельных  линий электропередачи</t>
  </si>
  <si>
    <t>2,5%  -  временные здания и сооружения;</t>
  </si>
  <si>
    <t>5,0 % - прочие работы и затраты (производство работ в зимнее время, пусконаладочные работы - 0,04-0,12%, средства на покрытие затрат строительной организации по добровольному страхованию работников и имущества, затраты по перевозке рабочих, затраты, связанные с командированием рабочих для строительства, средства на премирование за ввод обънекта в эксплуатацию, средства на проведение подрядных торгов);</t>
  </si>
  <si>
    <t>Для КТП:</t>
  </si>
  <si>
    <t>табл. 6</t>
  </si>
  <si>
    <t>Строительство КТП -100- 6(10)/0,4</t>
  </si>
  <si>
    <t>Раздел 1. Строительство КТП -100- 6(10)/0,4</t>
  </si>
  <si>
    <t>Строительство КТП -100- 6(10)/0,4 киоскового типа</t>
  </si>
  <si>
    <t>Итого по разделу 1 "Строительство КТП -100- 6(10)/0,4"</t>
  </si>
  <si>
    <t>В том числе в составе прочих:</t>
  </si>
  <si>
    <t>К=1,09*0,9721 - коэффициент,  учитывающий регионально-климатические условия осуществления объектов энергетического строительства, согласно Приложение №2,3 к  сборнику укрупненных  показателей стоимости строительства (реконструкции) подстанций и линий электропередач для нужд ОАО "Холдинг МРСК", 2012 г..</t>
  </si>
  <si>
    <t>К=1,018 - вблизи объектов,находящихся под высоким напряжением,в том числе в охранной зоне действующей воздушной линии электропередачи.</t>
  </si>
  <si>
    <t>Директор ФАО ЮЯЭС ДРСК</t>
  </si>
  <si>
    <t xml:space="preserve">Цена за ед. объема, в ценах 2001г,  тыс.руб. </t>
  </si>
  <si>
    <t>К=((2,5+7,5+2,6+5+3)/100+1)*1,018=1,228</t>
  </si>
  <si>
    <t>Специалист ОКСиИ</t>
  </si>
  <si>
    <t xml:space="preserve">             Для учета стоимости объектов в прогнозных ценах 2019 года  использованы индексы-дефляторы Минэкономразвития РФ от 10.2017</t>
  </si>
  <si>
    <t>С учетом коэффициента-дефлятора к 2019г  1,044 (Минэкономразвития РФ от 10.2017)</t>
  </si>
  <si>
    <t>Итого в ценах 3 кв. 2018 года без  НДС</t>
  </si>
  <si>
    <t>С учетом коэффициента-дефлятора к 2018г  1,0115 (1/4 от 4,6%) (Минэкономразвития РФ от 10.2017)</t>
  </si>
  <si>
    <t xml:space="preserve">          Перевод в текущие  цены, 3 квартал 2018г.,осуществлен с учетом индексов, указанных в письме Минстроя России №40178-ЛС/09  от 01.10.2018</t>
  </si>
  <si>
    <t>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</si>
</sst>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0" fontId="8" fillId="0" borderId="0"/>
    <xf numFmtId="0" fontId="9" fillId="0" borderId="0">
      <alignment horizontal="center"/>
    </xf>
  </cellStyleXfs>
  <cellXfs count="90">
    <xf numFmtId="0" fontId="0" fillId="0" borderId="0" xfId="0"/>
    <xf numFmtId="0" fontId="3" fillId="0" borderId="0" xfId="1" applyFont="1"/>
    <xf numFmtId="0" fontId="3" fillId="0" borderId="0" xfId="2" applyFont="1"/>
    <xf numFmtId="0" fontId="3" fillId="0" borderId="0" xfId="3" applyFont="1"/>
    <xf numFmtId="0" fontId="3" fillId="0" borderId="2" xfId="3" applyFont="1" applyBorder="1" applyAlignment="1">
      <alignment horizontal="center" vertical="center" wrapText="1"/>
    </xf>
    <xf numFmtId="4" fontId="3" fillId="0" borderId="0" xfId="3" applyNumberFormat="1" applyFont="1" applyAlignment="1"/>
    <xf numFmtId="0" fontId="3" fillId="0" borderId="0" xfId="3" applyFont="1" applyAlignment="1"/>
    <xf numFmtId="0" fontId="3" fillId="0" borderId="0" xfId="2" applyFont="1" applyAlignment="1"/>
    <xf numFmtId="4" fontId="6" fillId="3" borderId="4" xfId="3" applyNumberFormat="1" applyFont="1" applyFill="1" applyBorder="1" applyAlignment="1">
      <alignment horizontal="right"/>
    </xf>
    <xf numFmtId="4" fontId="6" fillId="3" borderId="0" xfId="3" applyNumberFormat="1" applyFont="1" applyFill="1" applyAlignment="1">
      <alignment horizontal="right"/>
    </xf>
    <xf numFmtId="4" fontId="5" fillId="0" borderId="4" xfId="2" applyNumberFormat="1" applyFont="1" applyBorder="1" applyAlignment="1">
      <alignment horizontal="right" vertical="center"/>
    </xf>
    <xf numFmtId="0" fontId="7" fillId="0" borderId="0" xfId="3" applyFont="1" applyAlignment="1">
      <alignment wrapText="1"/>
    </xf>
    <xf numFmtId="0" fontId="5" fillId="0" borderId="0" xfId="3" applyFont="1" applyBorder="1" applyAlignment="1">
      <alignment horizontal="left" vertical="center" wrapText="1"/>
    </xf>
    <xf numFmtId="4" fontId="5" fillId="0" borderId="0" xfId="3" applyNumberFormat="1" applyFont="1" applyBorder="1" applyAlignment="1">
      <alignment horizontal="center" vertical="center"/>
    </xf>
    <xf numFmtId="0" fontId="3" fillId="0" borderId="0" xfId="3" applyFont="1" applyBorder="1"/>
    <xf numFmtId="0" fontId="3" fillId="0" borderId="0" xfId="4" applyFont="1"/>
    <xf numFmtId="49" fontId="3" fillId="0" borderId="0" xfId="4" applyNumberFormat="1" applyFont="1" applyAlignment="1">
      <alignment horizontal="right" vertical="center"/>
    </xf>
    <xf numFmtId="0" fontId="11" fillId="0" borderId="0" xfId="0" applyFont="1"/>
    <xf numFmtId="0" fontId="12" fillId="0" borderId="0" xfId="0" applyFont="1"/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2" borderId="4" xfId="3" applyFont="1" applyFill="1" applyBorder="1" applyAlignment="1">
      <alignment horizontal="right" vertical="top"/>
    </xf>
    <xf numFmtId="0" fontId="9" fillId="0" borderId="4" xfId="5" applyFont="1" applyBorder="1" applyAlignment="1">
      <alignment horizontal="center" vertical="top" wrapText="1"/>
    </xf>
    <xf numFmtId="2" fontId="9" fillId="0" borderId="4" xfId="5" applyNumberFormat="1" applyFont="1" applyBorder="1" applyAlignment="1">
      <alignment horizontal="center" vertical="top" wrapText="1"/>
    </xf>
    <xf numFmtId="0" fontId="3" fillId="2" borderId="4" xfId="3" applyFont="1" applyFill="1" applyBorder="1" applyAlignment="1">
      <alignment horizontal="center" vertical="top"/>
    </xf>
    <xf numFmtId="4" fontId="3" fillId="2" borderId="4" xfId="3" applyNumberFormat="1" applyFont="1" applyFill="1" applyBorder="1" applyAlignment="1">
      <alignment horizontal="center" vertical="top"/>
    </xf>
    <xf numFmtId="0" fontId="13" fillId="0" borderId="0" xfId="3" applyFont="1"/>
    <xf numFmtId="0" fontId="14" fillId="0" borderId="0" xfId="3" applyFont="1"/>
    <xf numFmtId="0" fontId="14" fillId="0" borderId="0" xfId="3" applyFont="1" applyAlignment="1">
      <alignment vertical="top"/>
    </xf>
    <xf numFmtId="0" fontId="16" fillId="0" borderId="0" xfId="3" applyFont="1"/>
    <xf numFmtId="4" fontId="5" fillId="0" borderId="0" xfId="3" applyNumberFormat="1" applyFont="1" applyBorder="1" applyAlignment="1">
      <alignment vertical="center"/>
    </xf>
    <xf numFmtId="0" fontId="14" fillId="0" borderId="0" xfId="3" applyFont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10" fontId="17" fillId="0" borderId="0" xfId="0" applyNumberFormat="1" applyFont="1" applyAlignment="1">
      <alignment horizontal="left"/>
    </xf>
    <xf numFmtId="0" fontId="14" fillId="0" borderId="0" xfId="0" applyFont="1"/>
    <xf numFmtId="0" fontId="17" fillId="0" borderId="0" xfId="0" applyFont="1"/>
    <xf numFmtId="0" fontId="9" fillId="0" borderId="0" xfId="0" applyFont="1"/>
    <xf numFmtId="0" fontId="10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4" fontId="4" fillId="0" borderId="4" xfId="3" applyNumberFormat="1" applyFont="1" applyBorder="1" applyAlignment="1">
      <alignment horizontal="right" vertical="top"/>
    </xf>
    <xf numFmtId="4" fontId="3" fillId="0" borderId="4" xfId="2" applyNumberFormat="1" applyFont="1" applyBorder="1" applyAlignment="1">
      <alignment horizontal="right" vertical="top"/>
    </xf>
    <xf numFmtId="0" fontId="3" fillId="2" borderId="4" xfId="3" applyFont="1" applyFill="1" applyBorder="1" applyAlignment="1">
      <alignment horizontal="left" vertical="top" wrapText="1"/>
    </xf>
    <xf numFmtId="4" fontId="3" fillId="2" borderId="4" xfId="3" applyNumberFormat="1" applyFont="1" applyFill="1" applyBorder="1" applyAlignment="1">
      <alignment horizontal="right" vertical="top"/>
    </xf>
    <xf numFmtId="4" fontId="3" fillId="0" borderId="4" xfId="3" applyNumberFormat="1" applyFont="1" applyBorder="1" applyAlignment="1">
      <alignment horizontal="right" vertical="top"/>
    </xf>
    <xf numFmtId="0" fontId="10" fillId="0" borderId="0" xfId="3" applyFont="1" applyAlignment="1">
      <alignment horizontal="left"/>
    </xf>
    <xf numFmtId="0" fontId="3" fillId="0" borderId="0" xfId="1" applyFont="1" applyAlignment="1">
      <alignment horizontal="center" vertical="center" wrapText="1"/>
    </xf>
    <xf numFmtId="0" fontId="14" fillId="0" borderId="0" xfId="1" applyFont="1" applyAlignment="1">
      <alignment horizontal="left" wrapText="1"/>
    </xf>
    <xf numFmtId="4" fontId="5" fillId="0" borderId="2" xfId="2" applyNumberFormat="1" applyFont="1" applyBorder="1" applyAlignment="1">
      <alignment horizontal="right" vertical="center"/>
    </xf>
    <xf numFmtId="0" fontId="14" fillId="0" borderId="0" xfId="3" applyFont="1" applyBorder="1"/>
    <xf numFmtId="4" fontId="3" fillId="0" borderId="2" xfId="3" applyNumberFormat="1" applyFont="1" applyBorder="1" applyAlignment="1">
      <alignment horizontal="right" vertical="top"/>
    </xf>
    <xf numFmtId="4" fontId="4" fillId="0" borderId="2" xfId="3" applyNumberFormat="1" applyFont="1" applyBorder="1" applyAlignment="1">
      <alignment horizontal="right" vertical="top"/>
    </xf>
    <xf numFmtId="4" fontId="3" fillId="0" borderId="2" xfId="2" applyNumberFormat="1" applyFont="1" applyBorder="1" applyAlignment="1">
      <alignment horizontal="right" vertical="top"/>
    </xf>
    <xf numFmtId="0" fontId="3" fillId="0" borderId="5" xfId="3" applyFont="1" applyBorder="1" applyAlignment="1">
      <alignment horizontal="center" vertical="center" wrapText="1"/>
    </xf>
    <xf numFmtId="0" fontId="10" fillId="0" borderId="0" xfId="2" applyFont="1" applyAlignment="1"/>
    <xf numFmtId="0" fontId="14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wrapText="1"/>
    </xf>
    <xf numFmtId="0" fontId="21" fillId="0" borderId="0" xfId="1" applyFont="1" applyAlignment="1">
      <alignment horizontal="center"/>
    </xf>
    <xf numFmtId="0" fontId="10" fillId="0" borderId="0" xfId="1" applyFont="1" applyAlignment="1">
      <alignment horizontal="center" wrapText="1"/>
    </xf>
    <xf numFmtId="0" fontId="10" fillId="0" borderId="0" xfId="3" applyFont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3" fillId="0" borderId="4" xfId="2" applyFont="1" applyBorder="1" applyAlignment="1">
      <alignment horizontal="left" vertical="center" wrapText="1"/>
    </xf>
    <xf numFmtId="0" fontId="4" fillId="0" borderId="2" xfId="3" applyFont="1" applyBorder="1" applyAlignment="1">
      <alignment horizontal="left" vertical="center" wrapText="1"/>
    </xf>
    <xf numFmtId="0" fontId="4" fillId="0" borderId="3" xfId="3" applyFont="1" applyBorder="1" applyAlignment="1">
      <alignment horizontal="left" vertical="center" wrapText="1"/>
    </xf>
    <xf numFmtId="0" fontId="4" fillId="0" borderId="6" xfId="3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wrapText="1"/>
    </xf>
    <xf numFmtId="0" fontId="6" fillId="2" borderId="0" xfId="2" applyFont="1" applyFill="1" applyBorder="1" applyAlignment="1">
      <alignment horizontal="center" wrapText="1"/>
    </xf>
    <xf numFmtId="0" fontId="6" fillId="2" borderId="0" xfId="2" applyFont="1" applyFill="1" applyAlignment="1">
      <alignment horizontal="center" wrapText="1"/>
    </xf>
    <xf numFmtId="4" fontId="5" fillId="3" borderId="2" xfId="3" applyNumberFormat="1" applyFont="1" applyFill="1" applyBorder="1" applyAlignment="1">
      <alignment horizontal="right" wrapText="1"/>
    </xf>
    <xf numFmtId="4" fontId="5" fillId="3" borderId="3" xfId="3" applyNumberFormat="1" applyFont="1" applyFill="1" applyBorder="1" applyAlignment="1">
      <alignment horizontal="right" wrapText="1"/>
    </xf>
    <xf numFmtId="4" fontId="5" fillId="3" borderId="6" xfId="3" applyNumberFormat="1" applyFont="1" applyFill="1" applyBorder="1" applyAlignment="1">
      <alignment horizontal="right" wrapText="1"/>
    </xf>
    <xf numFmtId="0" fontId="15" fillId="0" borderId="0" xfId="3" applyFont="1" applyAlignment="1">
      <alignment horizontal="left"/>
    </xf>
    <xf numFmtId="4" fontId="3" fillId="2" borderId="2" xfId="3" applyNumberFormat="1" applyFont="1" applyFill="1" applyBorder="1" applyAlignment="1">
      <alignment horizontal="left" wrapText="1"/>
    </xf>
    <xf numFmtId="4" fontId="3" fillId="2" borderId="3" xfId="3" applyNumberFormat="1" applyFont="1" applyFill="1" applyBorder="1" applyAlignment="1">
      <alignment horizontal="left" wrapText="1"/>
    </xf>
    <xf numFmtId="4" fontId="3" fillId="2" borderId="6" xfId="3" applyNumberFormat="1" applyFont="1" applyFill="1" applyBorder="1" applyAlignment="1">
      <alignment horizontal="left" wrapText="1"/>
    </xf>
    <xf numFmtId="0" fontId="5" fillId="2" borderId="2" xfId="3" applyFont="1" applyFill="1" applyBorder="1" applyAlignment="1">
      <alignment horizontal="left"/>
    </xf>
    <xf numFmtId="0" fontId="5" fillId="2" borderId="3" xfId="3" applyFont="1" applyFill="1" applyBorder="1" applyAlignment="1">
      <alignment horizontal="left"/>
    </xf>
    <xf numFmtId="0" fontId="15" fillId="0" borderId="0" xfId="3" applyFont="1" applyAlignment="1">
      <alignment horizontal="left" vertical="top" wrapText="1"/>
    </xf>
    <xf numFmtId="0" fontId="15" fillId="0" borderId="0" xfId="3" applyFont="1" applyAlignment="1">
      <alignment horizontal="left" wrapText="1"/>
    </xf>
    <xf numFmtId="0" fontId="3" fillId="0" borderId="5" xfId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4"/>
    <cellStyle name="Обычный 3 2 2 2" xfId="1"/>
    <cellStyle name="Обычный 3 2 5" xfId="3"/>
    <cellStyle name="Обычный 3 5 2" xfId="2"/>
    <cellStyle name="Титул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abSelected="1" topLeftCell="A19" zoomScale="115" zoomScaleNormal="115" workbookViewId="0">
      <selection activeCell="K34" sqref="K34"/>
    </sheetView>
  </sheetViews>
  <sheetFormatPr defaultColWidth="10.28515625" defaultRowHeight="12.75" outlineLevelRow="1" x14ac:dyDescent="0.2"/>
  <cols>
    <col min="1" max="1" width="3.85546875" style="1" customWidth="1"/>
    <col min="2" max="2" width="15.7109375" style="1" customWidth="1"/>
    <col min="3" max="3" width="9.28515625" style="1" customWidth="1"/>
    <col min="4" max="4" width="9.140625" style="1" customWidth="1"/>
    <col min="5" max="5" width="6.28515625" style="1" customWidth="1"/>
    <col min="6" max="6" width="12.7109375" style="1" customWidth="1"/>
    <col min="7" max="7" width="10" style="1" customWidth="1"/>
    <col min="8" max="8" width="11" style="1" customWidth="1"/>
    <col min="9" max="9" width="13.28515625" style="1" customWidth="1"/>
    <col min="10" max="10" width="10" style="1" customWidth="1"/>
    <col min="11" max="11" width="7.42578125" style="1" customWidth="1"/>
    <col min="12" max="12" width="9.140625" style="1" customWidth="1"/>
    <col min="13" max="13" width="10.5703125" style="1" customWidth="1"/>
    <col min="14" max="14" width="12.7109375" style="1" bestFit="1" customWidth="1"/>
    <col min="15" max="16384" width="10.28515625" style="1"/>
  </cols>
  <sheetData>
    <row r="1" spans="1:14" x14ac:dyDescent="0.2">
      <c r="M1" s="1" t="s">
        <v>12</v>
      </c>
    </row>
    <row r="2" spans="1:14" x14ac:dyDescent="0.2">
      <c r="L2" s="20"/>
      <c r="M2" s="20"/>
    </row>
    <row r="3" spans="1:14" ht="15" customHeight="1" x14ac:dyDescent="0.2">
      <c r="K3" s="58" t="s">
        <v>36</v>
      </c>
      <c r="L3" s="58"/>
      <c r="M3" s="58"/>
    </row>
    <row r="4" spans="1:14" x14ac:dyDescent="0.2">
      <c r="L4" s="20"/>
      <c r="M4" s="1" t="s">
        <v>13</v>
      </c>
    </row>
    <row r="5" spans="1:14" x14ac:dyDescent="0.2">
      <c r="L5" s="20"/>
      <c r="M5" s="20"/>
    </row>
    <row r="7" spans="1:14" ht="12" customHeight="1" x14ac:dyDescent="0.2">
      <c r="A7" s="59" t="s">
        <v>24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14" ht="18" customHeight="1" x14ac:dyDescent="0.25">
      <c r="A8" s="60" t="s">
        <v>29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</row>
    <row r="9" spans="1:14" ht="39" customHeight="1" x14ac:dyDescent="0.2">
      <c r="A9" s="61" t="s">
        <v>0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</row>
    <row r="10" spans="1:14" s="2" customFormat="1" ht="10.5" customHeight="1" x14ac:dyDescent="0.2">
      <c r="A10" s="56" t="s">
        <v>44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</row>
    <row r="11" spans="1:14" ht="12.75" customHeight="1" x14ac:dyDescent="0.2">
      <c r="A11" s="61" t="s">
        <v>40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</row>
    <row r="12" spans="1:14" s="3" customFormat="1" x14ac:dyDescent="0.2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47"/>
    </row>
    <row r="13" spans="1:14" ht="34.5" customHeight="1" x14ac:dyDescent="0.2">
      <c r="A13" s="65" t="s">
        <v>1</v>
      </c>
      <c r="B13" s="65" t="s">
        <v>2</v>
      </c>
      <c r="C13" s="65" t="s">
        <v>3</v>
      </c>
      <c r="D13" s="65" t="s">
        <v>37</v>
      </c>
      <c r="E13" s="65" t="s">
        <v>4</v>
      </c>
      <c r="F13" s="63" t="s">
        <v>5</v>
      </c>
      <c r="G13" s="65" t="s">
        <v>6</v>
      </c>
      <c r="H13" s="67" t="s">
        <v>11</v>
      </c>
      <c r="I13" s="68"/>
      <c r="J13" s="68"/>
      <c r="K13" s="68"/>
      <c r="L13" s="69" t="s">
        <v>22</v>
      </c>
      <c r="M13" s="57" t="s">
        <v>33</v>
      </c>
      <c r="N13" s="49"/>
    </row>
    <row r="14" spans="1:14" ht="105.75" customHeight="1" x14ac:dyDescent="0.2">
      <c r="A14" s="89"/>
      <c r="B14" s="89"/>
      <c r="C14" s="89"/>
      <c r="D14" s="66"/>
      <c r="E14" s="89"/>
      <c r="F14" s="64"/>
      <c r="G14" s="66"/>
      <c r="H14" s="19" t="s">
        <v>18</v>
      </c>
      <c r="I14" s="19" t="s">
        <v>19</v>
      </c>
      <c r="J14" s="19" t="s">
        <v>20</v>
      </c>
      <c r="K14" s="4" t="s">
        <v>21</v>
      </c>
      <c r="L14" s="69"/>
      <c r="M14" s="55" t="s">
        <v>23</v>
      </c>
      <c r="N14" s="48"/>
    </row>
    <row r="15" spans="1:14" s="3" customFormat="1" ht="11.25" customHeight="1" x14ac:dyDescent="0.2">
      <c r="A15" s="85" t="s">
        <v>30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</row>
    <row r="16" spans="1:14" s="3" customFormat="1" ht="39.75" customHeight="1" x14ac:dyDescent="0.2">
      <c r="A16" s="21">
        <v>1</v>
      </c>
      <c r="B16" s="44" t="s">
        <v>31</v>
      </c>
      <c r="C16" s="22" t="s">
        <v>28</v>
      </c>
      <c r="D16" s="23">
        <f>87.3</f>
        <v>87.3</v>
      </c>
      <c r="E16" s="24">
        <v>1</v>
      </c>
      <c r="F16" s="24">
        <f>ROUND(((2.5+2.6+5+7.5+3)/100+1)*1.018,3)</f>
        <v>1.228</v>
      </c>
      <c r="G16" s="25">
        <f>ROUND((D16*E16*F16),2)</f>
        <v>107.2</v>
      </c>
      <c r="H16" s="45">
        <f>ROUND((0.455*G16*1.09*0.9721),3)</f>
        <v>51.683</v>
      </c>
      <c r="I16" s="45">
        <f>458.33/4.28</f>
        <v>107.08644859813083</v>
      </c>
      <c r="J16" s="45">
        <f>ROUND((0.025*G16*1.09*0.9721),3)</f>
        <v>2.84</v>
      </c>
      <c r="K16" s="45">
        <f>ROUND((0.22*G16*1.09*0.9721),3)</f>
        <v>24.989000000000001</v>
      </c>
      <c r="L16" s="52">
        <f>SUM(H16:K16)</f>
        <v>186.59844859813083</v>
      </c>
      <c r="M16" s="46">
        <f>G16*1.09*0.9721*0.16</f>
        <v>18.174070528000001</v>
      </c>
    </row>
    <row r="17" spans="1:15" s="3" customFormat="1" ht="18.75" customHeight="1" x14ac:dyDescent="0.2">
      <c r="A17" s="72" t="s">
        <v>32</v>
      </c>
      <c r="B17" s="73"/>
      <c r="C17" s="73"/>
      <c r="D17" s="73"/>
      <c r="E17" s="73"/>
      <c r="F17" s="73"/>
      <c r="G17" s="74"/>
      <c r="H17" s="42">
        <f>SUM(H16:H16)</f>
        <v>51.683</v>
      </c>
      <c r="I17" s="42">
        <f>SUM(I16:I16)</f>
        <v>107.08644859813083</v>
      </c>
      <c r="J17" s="42">
        <f>SUM(J16:J16)</f>
        <v>2.84</v>
      </c>
      <c r="K17" s="42">
        <f>SUM(K16:K16)</f>
        <v>24.989000000000001</v>
      </c>
      <c r="L17" s="53">
        <f>SUM(H17:K17)</f>
        <v>186.59844859813083</v>
      </c>
      <c r="M17" s="42">
        <f>M16</f>
        <v>18.174070528000001</v>
      </c>
    </row>
    <row r="18" spans="1:15" s="6" customFormat="1" ht="15" customHeight="1" x14ac:dyDescent="0.2">
      <c r="A18" s="75" t="s">
        <v>7</v>
      </c>
      <c r="B18" s="75"/>
      <c r="C18" s="75"/>
      <c r="D18" s="75"/>
      <c r="E18" s="75"/>
      <c r="F18" s="75"/>
      <c r="G18" s="75"/>
      <c r="H18" s="43">
        <f>H17</f>
        <v>51.683</v>
      </c>
      <c r="I18" s="43">
        <f t="shared" ref="I18:K18" si="0">I17</f>
        <v>107.08644859813083</v>
      </c>
      <c r="J18" s="43">
        <f t="shared" si="0"/>
        <v>2.84</v>
      </c>
      <c r="K18" s="43">
        <f t="shared" si="0"/>
        <v>24.989000000000001</v>
      </c>
      <c r="L18" s="54">
        <f>L17</f>
        <v>186.59844859813083</v>
      </c>
      <c r="M18" s="43">
        <f>M17</f>
        <v>18.174070528000001</v>
      </c>
      <c r="N18" s="5"/>
    </row>
    <row r="19" spans="1:15" s="3" customFormat="1" ht="12.75" customHeight="1" x14ac:dyDescent="0.2">
      <c r="A19" s="78" t="s">
        <v>42</v>
      </c>
      <c r="B19" s="79"/>
      <c r="C19" s="79"/>
      <c r="D19" s="79"/>
      <c r="E19" s="79"/>
      <c r="F19" s="79"/>
      <c r="G19" s="80"/>
      <c r="H19" s="8">
        <f>H18*12.6</f>
        <v>651.20579999999995</v>
      </c>
      <c r="I19" s="8">
        <f>I18*4.53</f>
        <v>485.10161214953268</v>
      </c>
      <c r="J19" s="8">
        <f>J18*24.87</f>
        <v>70.630799999999994</v>
      </c>
      <c r="K19" s="8">
        <f>K18*8.93</f>
        <v>223.15177</v>
      </c>
      <c r="L19" s="9">
        <f>SUM(H19:K19)</f>
        <v>1430.0899821495325</v>
      </c>
      <c r="M19" s="8">
        <f>M18*3.83</f>
        <v>69.606690122240011</v>
      </c>
    </row>
    <row r="20" spans="1:15" s="3" customFormat="1" ht="27.75" customHeight="1" x14ac:dyDescent="0.2">
      <c r="A20" s="82" t="s">
        <v>43</v>
      </c>
      <c r="B20" s="83"/>
      <c r="C20" s="83"/>
      <c r="D20" s="83"/>
      <c r="E20" s="83"/>
      <c r="F20" s="83"/>
      <c r="G20" s="84"/>
      <c r="H20" s="10">
        <f>H19*1.0115</f>
        <v>658.69466669999997</v>
      </c>
      <c r="I20" s="10">
        <f t="shared" ref="I20:K20" si="1">I19*1.0115</f>
        <v>490.68028068925236</v>
      </c>
      <c r="J20" s="10">
        <f t="shared" si="1"/>
        <v>71.443054199999992</v>
      </c>
      <c r="K20" s="10">
        <f t="shared" si="1"/>
        <v>225.71801535500001</v>
      </c>
      <c r="L20" s="50">
        <f>SUM(H20:K20)</f>
        <v>1446.5360169442524</v>
      </c>
      <c r="M20" s="10">
        <f>M19*1.0115</f>
        <v>70.407167058645769</v>
      </c>
    </row>
    <row r="21" spans="1:15" s="7" customFormat="1" ht="30" customHeight="1" x14ac:dyDescent="0.2">
      <c r="A21" s="71" t="s">
        <v>41</v>
      </c>
      <c r="B21" s="71"/>
      <c r="C21" s="71"/>
      <c r="D21" s="71"/>
      <c r="E21" s="71"/>
      <c r="F21" s="71"/>
      <c r="G21" s="71"/>
      <c r="H21" s="10">
        <f>H20*1.044</f>
        <v>687.6772320348</v>
      </c>
      <c r="I21" s="10">
        <f t="shared" ref="I21:K21" si="2">I20*1.044</f>
        <v>512.27021303957952</v>
      </c>
      <c r="J21" s="10">
        <f t="shared" si="2"/>
        <v>74.586548584799999</v>
      </c>
      <c r="K21" s="10">
        <f t="shared" si="2"/>
        <v>235.64960803062002</v>
      </c>
      <c r="L21" s="50">
        <f>SUM(H21:K21)</f>
        <v>1510.1836016897996</v>
      </c>
      <c r="M21" s="10">
        <f>M20*1.044</f>
        <v>73.505082409226191</v>
      </c>
      <c r="N21" s="76"/>
      <c r="O21" s="77"/>
    </row>
    <row r="22" spans="1:15" s="7" customFormat="1" ht="13.5" customHeight="1" x14ac:dyDescent="0.2">
      <c r="A22" s="3"/>
      <c r="B22" s="26" t="s">
        <v>8</v>
      </c>
      <c r="C22" s="27"/>
      <c r="D22" s="27"/>
      <c r="E22" s="27"/>
      <c r="F22" s="27"/>
      <c r="G22" s="27"/>
      <c r="H22" s="27"/>
      <c r="I22" s="17"/>
      <c r="J22" s="27"/>
      <c r="K22" s="27"/>
      <c r="L22" s="27">
        <f>L21*1000/89</f>
        <v>16968.355075166288</v>
      </c>
      <c r="M22" s="51"/>
      <c r="N22" s="76"/>
      <c r="O22" s="77"/>
    </row>
    <row r="23" spans="1:15" s="7" customFormat="1" ht="25.5" customHeight="1" x14ac:dyDescent="0.2">
      <c r="A23" s="28" t="s">
        <v>9</v>
      </c>
      <c r="B23" s="87" t="s">
        <v>34</v>
      </c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11"/>
      <c r="O23" s="3"/>
    </row>
    <row r="24" spans="1:15" s="7" customFormat="1" ht="12.75" customHeight="1" x14ac:dyDescent="0.2">
      <c r="A24" s="29"/>
      <c r="B24" s="81" t="s">
        <v>35</v>
      </c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</row>
    <row r="25" spans="1:15" s="7" customFormat="1" ht="25.5" customHeight="1" x14ac:dyDescent="0.2">
      <c r="A25" s="28" t="s">
        <v>10</v>
      </c>
      <c r="B25" s="88" t="s">
        <v>14</v>
      </c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</row>
    <row r="26" spans="1:15" s="7" customFormat="1" ht="13.5" customHeight="1" x14ac:dyDescent="0.2">
      <c r="A26" s="12"/>
      <c r="B26" s="26" t="s">
        <v>27</v>
      </c>
      <c r="C26" s="12"/>
      <c r="D26" s="12"/>
      <c r="E26" s="12"/>
      <c r="F26" s="12"/>
      <c r="G26" s="12"/>
      <c r="H26" s="13"/>
      <c r="I26" s="13"/>
      <c r="J26" s="13"/>
      <c r="K26" s="13"/>
      <c r="L26" s="30"/>
      <c r="M26" s="30"/>
    </row>
    <row r="27" spans="1:15" s="7" customFormat="1" ht="13.5" customHeight="1" x14ac:dyDescent="0.2">
      <c r="A27" s="31"/>
      <c r="B27" s="32" t="s">
        <v>38</v>
      </c>
      <c r="C27" s="33"/>
      <c r="D27" s="27"/>
      <c r="E27" s="33"/>
      <c r="F27" s="33"/>
      <c r="G27" s="33"/>
      <c r="H27" s="33"/>
      <c r="I27" s="33"/>
      <c r="J27" s="33"/>
      <c r="K27" s="33"/>
      <c r="L27" s="33"/>
      <c r="M27" s="33"/>
    </row>
    <row r="28" spans="1:15" s="14" customFormat="1" x14ac:dyDescent="0.2">
      <c r="A28" s="31"/>
      <c r="B28" s="34" t="s">
        <v>25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5" s="3" customFormat="1" x14ac:dyDescent="0.2">
      <c r="A29" s="35"/>
      <c r="B29" s="32" t="s">
        <v>15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1:15" s="3" customFormat="1" ht="37.5" customHeight="1" x14ac:dyDescent="0.2">
      <c r="A30" s="36"/>
      <c r="B30" s="70" t="s">
        <v>26</v>
      </c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</row>
    <row r="31" spans="1:15" s="3" customFormat="1" x14ac:dyDescent="0.2">
      <c r="A31" s="27"/>
      <c r="B31" s="34" t="s">
        <v>16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5" s="3" customFormat="1" ht="13.5" customHeight="1" x14ac:dyDescent="0.2">
      <c r="A32" s="37"/>
      <c r="B32" s="34" t="s">
        <v>17</v>
      </c>
      <c r="C32" s="12"/>
      <c r="D32" s="12"/>
      <c r="E32" s="12"/>
      <c r="F32" s="12"/>
      <c r="G32" s="12"/>
      <c r="H32" s="13"/>
      <c r="I32" s="13"/>
      <c r="J32" s="13"/>
      <c r="K32" s="13"/>
      <c r="L32" s="30"/>
      <c r="M32" s="30"/>
    </row>
    <row r="33" spans="1:13" s="15" customFormat="1" ht="15" outlineLevel="1" x14ac:dyDescent="0.25">
      <c r="A33" s="3"/>
      <c r="B33" s="38"/>
      <c r="C33" s="39"/>
      <c r="D33" s="39"/>
      <c r="E33" s="39"/>
      <c r="F33" s="38"/>
      <c r="G33" s="38"/>
      <c r="H33" s="39"/>
      <c r="I33" s="39"/>
      <c r="J33" s="39"/>
      <c r="K33" s="39"/>
      <c r="L33" s="39"/>
      <c r="M33" s="39"/>
    </row>
    <row r="34" spans="1:13" s="15" customFormat="1" ht="16.5" customHeight="1" outlineLevel="1" x14ac:dyDescent="0.25">
      <c r="A34" s="1"/>
      <c r="B34" s="18" t="s">
        <v>39</v>
      </c>
      <c r="C34" s="18"/>
      <c r="D34" s="18"/>
      <c r="E34" s="40"/>
      <c r="F34" s="18"/>
      <c r="G34" s="18"/>
      <c r="H34" s="41"/>
      <c r="I34" s="41" t="s">
        <v>45</v>
      </c>
      <c r="J34" s="37"/>
      <c r="K34" s="37"/>
      <c r="L34" s="37"/>
      <c r="M34" s="37"/>
    </row>
    <row r="35" spans="1:13" s="15" customFormat="1" outlineLevel="1" x14ac:dyDescent="0.2">
      <c r="A35" s="16"/>
    </row>
    <row r="36" spans="1:13" s="15" customFormat="1" outlineLevel="1" x14ac:dyDescent="0.2">
      <c r="A36" s="16"/>
    </row>
    <row r="37" spans="1:13" s="15" customFormat="1" outlineLevel="1" x14ac:dyDescent="0.2">
      <c r="A37" s="16"/>
    </row>
    <row r="38" spans="1:13" s="15" customFormat="1" outlineLevel="1" x14ac:dyDescent="0.2">
      <c r="A38" s="16"/>
    </row>
    <row r="39" spans="1:13" s="15" customFormat="1" outlineLevel="1" x14ac:dyDescent="0.2">
      <c r="A39" s="16"/>
    </row>
    <row r="40" spans="1:13" s="15" customFormat="1" outlineLevel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15" customFormat="1" outlineLevel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</sheetData>
  <mergeCells count="26">
    <mergeCell ref="A15:M15"/>
    <mergeCell ref="B23:M23"/>
    <mergeCell ref="B25:M25"/>
    <mergeCell ref="A13:A14"/>
    <mergeCell ref="B13:B14"/>
    <mergeCell ref="C13:C14"/>
    <mergeCell ref="D13:D14"/>
    <mergeCell ref="E13:E14"/>
    <mergeCell ref="B30:M30"/>
    <mergeCell ref="A21:G21"/>
    <mergeCell ref="A17:G17"/>
    <mergeCell ref="A18:G18"/>
    <mergeCell ref="N21:O22"/>
    <mergeCell ref="A19:G19"/>
    <mergeCell ref="B24:M24"/>
    <mergeCell ref="A20:G20"/>
    <mergeCell ref="A12:L12"/>
    <mergeCell ref="F13:F14"/>
    <mergeCell ref="G13:G14"/>
    <mergeCell ref="H13:K13"/>
    <mergeCell ref="L13:L14"/>
    <mergeCell ref="K3:M3"/>
    <mergeCell ref="A7:M7"/>
    <mergeCell ref="A8:M8"/>
    <mergeCell ref="A9:M9"/>
    <mergeCell ref="A11:M11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МРСК гор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2018-10-24T05:55:25Z</dcterms:modified>
</cp:coreProperties>
</file>