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H20" i="1"/>
  <c r="I20" i="1"/>
  <c r="J20" i="1"/>
  <c r="K20" i="1"/>
  <c r="K19" i="1"/>
  <c r="J19" i="1"/>
  <c r="I19" i="1"/>
  <c r="H19" i="1"/>
  <c r="L20" i="1" l="1"/>
  <c r="M19" i="1"/>
  <c r="K16" i="1" l="1"/>
  <c r="D16" i="1"/>
  <c r="F16" i="1"/>
  <c r="I16" i="1" l="1"/>
  <c r="G16" i="1" l="1"/>
  <c r="M16" i="1" s="1"/>
  <c r="M17" i="1" s="1"/>
  <c r="M18" i="1" s="1"/>
  <c r="H16" i="1" l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<sst xmlns="http://schemas.openxmlformats.org/spreadsheetml/2006/main" count="46" uniqueCount="46">
  <si>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</si>
  <si>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</si>
  <si>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</si>
  <si>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</si>
  <si>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</si>
  <si>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</si>
  <si>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</si>
  <si>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</si>
  <si>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</si>
  <si>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</si>
  <si>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</si>
  <si>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</si>
  <si>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</si>
  <si>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</si>
  <si>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</si>
  <si>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</si>
  <si>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</si>
  <si>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</si>
  <si>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</si>
  <si>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</si>
  <si>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</si>
  <si>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</si>
  <si>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</si>
  <si>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</si>
  <si>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</si>
  <si>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</si>
  <si>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</si>
  <si>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</si>
  <si>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</si>
  <si>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</si>
  <si>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</si>
  <si>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</si>
  <si>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</si>
  <si>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МТП -63- 6(10)/0,4</t>
  </si>
  <si>
    <t>Раздел 1. Строительство МТП -63- 6(10)/0,4</t>
  </si>
  <si>
    <t>Строительство МТП -63- 6(10)/0,4 киоскового типа</t>
  </si>
  <si>
    <t>Итого по разделу 1 "Строительство МТП -63- 6(10)/0,4"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</si>
  <si>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</si>
  <si>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</si>
  <si>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</si>
  <si>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</si>
  <si>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</si>
  <si>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С учетом коэффициента-дефлятора к 2018г  1,0115 (1/4 от 4,6%) (Минэкономразвития РФ от 10.2017)</t>
  </si>
  <si>
    <t>Итого в ценах 3 кв. 2018 года без  НДС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</si>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</sst>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5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21" fillId="0" borderId="0" xfId="1" applyFont="1"/>
    <xf numFmtId="0" fontId="22" fillId="0" borderId="0" xfId="1" applyFont="1"/>
    <xf numFmtId="0" fontId="22" fillId="0" borderId="0" xfId="1" applyFont="1" applyAlignment="1">
      <alignment horizontal="center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5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0" fontId="14" fillId="0" borderId="0" xfId="3" applyFont="1" applyBorder="1"/>
    <xf numFmtId="0" fontId="5" fillId="2" borderId="3" xfId="3" applyFont="1" applyFill="1" applyBorder="1" applyAlignment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5" fillId="2" borderId="4" xfId="3" applyFont="1" applyFill="1" applyBorder="1" applyAlignment="1"/>
    <xf numFmtId="0" fontId="14" fillId="0" borderId="4" xfId="3" applyFont="1" applyBorder="1" applyAlignment="1">
      <alignment horizontal="left" vertical="center" wrapText="1"/>
    </xf>
    <xf numFmtId="164" fontId="5" fillId="0" borderId="2" xfId="2" applyNumberFormat="1" applyFont="1" applyBorder="1" applyAlignment="1">
      <alignment horizontal="right" vertical="center"/>
    </xf>
    <xf numFmtId="0" fontId="10" fillId="0" borderId="0" xfId="2" applyFont="1" applyAlignment="1"/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 wrapText="1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0" fontId="15" fillId="0" borderId="0" xfId="3" applyFont="1" applyAlignment="1">
      <alignment horizontal="lef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5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11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65" t="s">
        <v>32</v>
      </c>
      <c r="L3" s="65"/>
      <c r="M3" s="65"/>
    </row>
    <row r="4" spans="1:14" x14ac:dyDescent="0.2">
      <c r="L4" s="20"/>
      <c r="M4" s="20" t="s">
        <v>13</v>
      </c>
    </row>
    <row r="5" spans="1:14" x14ac:dyDescent="0.2">
      <c r="L5" s="20"/>
      <c r="M5" s="20"/>
    </row>
    <row r="7" spans="1:14" ht="12" customHeight="1" x14ac:dyDescent="0.2">
      <c r="A7" s="64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50"/>
    </row>
    <row r="8" spans="1:14" ht="18" customHeight="1" x14ac:dyDescent="0.25">
      <c r="C8" s="45"/>
      <c r="D8" s="45"/>
      <c r="E8" s="45"/>
      <c r="F8" s="44" t="s">
        <v>33</v>
      </c>
      <c r="G8" s="46"/>
      <c r="H8" s="45"/>
      <c r="I8" s="45"/>
      <c r="J8" s="45"/>
    </row>
    <row r="9" spans="1:14" ht="39" customHeight="1" x14ac:dyDescent="0.2">
      <c r="A9" s="66" t="s">
        <v>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4" s="2" customFormat="1" ht="10.5" customHeight="1" x14ac:dyDescent="0.2">
      <c r="A10" s="63" t="s">
        <v>44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4" ht="12.75" customHeight="1" x14ac:dyDescent="0.2">
      <c r="A11" s="66" t="s">
        <v>40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</row>
    <row r="12" spans="1:14" s="3" customFormat="1" x14ac:dyDescent="0.2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51"/>
    </row>
    <row r="13" spans="1:14" ht="34.5" customHeight="1" x14ac:dyDescent="0.2">
      <c r="A13" s="73" t="s">
        <v>1</v>
      </c>
      <c r="B13" s="73" t="s">
        <v>2</v>
      </c>
      <c r="C13" s="73" t="s">
        <v>3</v>
      </c>
      <c r="D13" s="73" t="s">
        <v>37</v>
      </c>
      <c r="E13" s="73" t="s">
        <v>4</v>
      </c>
      <c r="F13" s="71" t="s">
        <v>5</v>
      </c>
      <c r="G13" s="73" t="s">
        <v>6</v>
      </c>
      <c r="H13" s="75" t="s">
        <v>11</v>
      </c>
      <c r="I13" s="76"/>
      <c r="J13" s="76"/>
      <c r="K13" s="76"/>
      <c r="L13" s="77" t="s">
        <v>22</v>
      </c>
      <c r="M13" s="61" t="s">
        <v>29</v>
      </c>
      <c r="N13" s="54"/>
    </row>
    <row r="14" spans="1:14" ht="105.75" customHeight="1" x14ac:dyDescent="0.2">
      <c r="A14" s="78"/>
      <c r="B14" s="78"/>
      <c r="C14" s="78"/>
      <c r="D14" s="74"/>
      <c r="E14" s="78"/>
      <c r="F14" s="72"/>
      <c r="G14" s="74"/>
      <c r="H14" s="19" t="s">
        <v>18</v>
      </c>
      <c r="I14" s="19" t="s">
        <v>19</v>
      </c>
      <c r="J14" s="19" t="s">
        <v>20</v>
      </c>
      <c r="K14" s="4" t="s">
        <v>21</v>
      </c>
      <c r="L14" s="77"/>
      <c r="M14" s="52" t="s">
        <v>23</v>
      </c>
      <c r="N14" s="53"/>
    </row>
    <row r="15" spans="1:14" s="3" customFormat="1" ht="11.25" customHeight="1" x14ac:dyDescent="0.2">
      <c r="A15" s="88" t="s">
        <v>34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56"/>
      <c r="M15" s="60"/>
    </row>
    <row r="16" spans="1:14" s="3" customFormat="1" ht="39.75" customHeight="1" x14ac:dyDescent="0.2">
      <c r="A16" s="21">
        <v>1</v>
      </c>
      <c r="B16" s="47" t="s">
        <v>35</v>
      </c>
      <c r="C16" s="22" t="s">
        <v>28</v>
      </c>
      <c r="D16" s="23">
        <f>62.4</f>
        <v>62.4</v>
      </c>
      <c r="E16" s="24">
        <v>1</v>
      </c>
      <c r="F16" s="24">
        <f>ROUND(((2.5+2.6+5+7.5+3)/100+1)*1.018,3)</f>
        <v>1.228</v>
      </c>
      <c r="G16" s="25">
        <f>ROUND((D16*E16*F16),2)</f>
        <v>76.63</v>
      </c>
      <c r="H16" s="48">
        <f>ROUND((0.455*G16*1.09*0.9721),3)</f>
        <v>36.944000000000003</v>
      </c>
      <c r="I16" s="48">
        <f>513.29/4.28</f>
        <v>119.92757009345793</v>
      </c>
      <c r="J16" s="48">
        <f>ROUND((0.025*G16*1.09*0.9721),3)</f>
        <v>2.0299999999999998</v>
      </c>
      <c r="K16" s="48">
        <f>ROUND((0.22*G16*1.09*0.9721),3)</f>
        <v>17.863</v>
      </c>
      <c r="L16" s="57">
        <f>SUM(H16:K16)</f>
        <v>176.76457009345793</v>
      </c>
      <c r="M16" s="49">
        <f>G16*1.09*0.9721*0.16</f>
        <v>12.991408811200001</v>
      </c>
    </row>
    <row r="17" spans="1:15" s="3" customFormat="1" ht="18.75" customHeight="1" x14ac:dyDescent="0.2">
      <c r="A17" s="79" t="s">
        <v>36</v>
      </c>
      <c r="B17" s="80"/>
      <c r="C17" s="80"/>
      <c r="D17" s="80"/>
      <c r="E17" s="80"/>
      <c r="F17" s="80"/>
      <c r="G17" s="81"/>
      <c r="H17" s="42">
        <f>SUM(H16:H16)</f>
        <v>36.944000000000003</v>
      </c>
      <c r="I17" s="42">
        <f>SUM(I16:I16)</f>
        <v>119.92757009345793</v>
      </c>
      <c r="J17" s="42">
        <f>SUM(J16:J16)</f>
        <v>2.0299999999999998</v>
      </c>
      <c r="K17" s="42">
        <f>SUM(K16:K16)</f>
        <v>17.863</v>
      </c>
      <c r="L17" s="58">
        <f>SUM(H17:K17)</f>
        <v>176.76457009345793</v>
      </c>
      <c r="M17" s="42">
        <f>M16</f>
        <v>12.991408811200001</v>
      </c>
    </row>
    <row r="18" spans="1:15" s="6" customFormat="1" ht="15" customHeight="1" x14ac:dyDescent="0.2">
      <c r="A18" s="82" t="s">
        <v>7</v>
      </c>
      <c r="B18" s="82"/>
      <c r="C18" s="82"/>
      <c r="D18" s="82"/>
      <c r="E18" s="82"/>
      <c r="F18" s="82"/>
      <c r="G18" s="82"/>
      <c r="H18" s="43">
        <f>H17</f>
        <v>36.944000000000003</v>
      </c>
      <c r="I18" s="43">
        <f t="shared" ref="I18:K18" si="0">I17</f>
        <v>119.92757009345793</v>
      </c>
      <c r="J18" s="43">
        <f t="shared" si="0"/>
        <v>2.0299999999999998</v>
      </c>
      <c r="K18" s="43">
        <f t="shared" si="0"/>
        <v>17.863</v>
      </c>
      <c r="L18" s="59">
        <f>L17</f>
        <v>176.76457009345793</v>
      </c>
      <c r="M18" s="43">
        <f>M17</f>
        <v>12.991408811200001</v>
      </c>
      <c r="N18" s="5"/>
    </row>
    <row r="19" spans="1:15" s="3" customFormat="1" ht="12.75" customHeight="1" x14ac:dyDescent="0.2">
      <c r="A19" s="85" t="s">
        <v>43</v>
      </c>
      <c r="B19" s="86"/>
      <c r="C19" s="86"/>
      <c r="D19" s="86"/>
      <c r="E19" s="86"/>
      <c r="F19" s="86"/>
      <c r="G19" s="87"/>
      <c r="H19" s="8">
        <f>H18*12.6</f>
        <v>465.49440000000004</v>
      </c>
      <c r="I19" s="8">
        <f>I18*4.53</f>
        <v>543.2718925233645</v>
      </c>
      <c r="J19" s="8">
        <f>J18*24.87</f>
        <v>50.4861</v>
      </c>
      <c r="K19" s="8">
        <f>K18*8.93</f>
        <v>159.51658999999998</v>
      </c>
      <c r="L19" s="9">
        <f>SUM(H19:K19)</f>
        <v>1218.7689825233645</v>
      </c>
      <c r="M19" s="8">
        <f>M18*3.83</f>
        <v>49.757095746896006</v>
      </c>
    </row>
    <row r="20" spans="1:15" s="3" customFormat="1" ht="25.5" customHeight="1" x14ac:dyDescent="0.2">
      <c r="A20" s="67" t="s">
        <v>42</v>
      </c>
      <c r="B20" s="68"/>
      <c r="C20" s="68"/>
      <c r="D20" s="68"/>
      <c r="E20" s="68"/>
      <c r="F20" s="68"/>
      <c r="G20" s="69"/>
      <c r="H20" s="10">
        <f>H19*1.0115</f>
        <v>470.84758560000006</v>
      </c>
      <c r="I20" s="10">
        <f t="shared" ref="I20:K20" si="1">I19*1.0115</f>
        <v>549.51951928738322</v>
      </c>
      <c r="J20" s="10">
        <f t="shared" si="1"/>
        <v>51.066690150000007</v>
      </c>
      <c r="K20" s="10">
        <f t="shared" si="1"/>
        <v>161.35103078499998</v>
      </c>
      <c r="L20" s="62">
        <f>SUM(H20:K20)</f>
        <v>1232.7848258223833</v>
      </c>
      <c r="M20" s="10">
        <f>M19*1.0115</f>
        <v>50.329302347985312</v>
      </c>
    </row>
    <row r="21" spans="1:15" s="7" customFormat="1" ht="24.75" customHeight="1" x14ac:dyDescent="0.2">
      <c r="A21" s="94" t="s">
        <v>41</v>
      </c>
      <c r="B21" s="94"/>
      <c r="C21" s="94"/>
      <c r="D21" s="94"/>
      <c r="E21" s="94"/>
      <c r="F21" s="94"/>
      <c r="G21" s="94"/>
      <c r="H21" s="10">
        <f>H20*1.044</f>
        <v>491.56487936640008</v>
      </c>
      <c r="I21" s="10">
        <f t="shared" ref="I21:K21" si="2">I20*1.044</f>
        <v>573.69837813602805</v>
      </c>
      <c r="J21" s="10">
        <f t="shared" si="2"/>
        <v>53.313624516600008</v>
      </c>
      <c r="K21" s="10">
        <f t="shared" si="2"/>
        <v>168.45047613953997</v>
      </c>
      <c r="L21" s="62">
        <f>SUM(H21:K21)</f>
        <v>1287.0273581585679</v>
      </c>
      <c r="M21" s="10">
        <f>M20*1.044</f>
        <v>52.543791651296665</v>
      </c>
      <c r="N21" s="83"/>
      <c r="O21" s="84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/>
      <c r="M22" s="55"/>
      <c r="N22" s="83"/>
      <c r="O22" s="84"/>
    </row>
    <row r="23" spans="1:15" s="7" customFormat="1" ht="38.25" customHeight="1" x14ac:dyDescent="0.2">
      <c r="A23" s="28" t="s">
        <v>9</v>
      </c>
      <c r="B23" s="91" t="s">
        <v>30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11"/>
      <c r="O23" s="3"/>
    </row>
    <row r="24" spans="1:15" s="7" customFormat="1" ht="12.75" customHeight="1" x14ac:dyDescent="0.2">
      <c r="A24" s="29"/>
      <c r="B24" s="90" t="s">
        <v>31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</row>
    <row r="25" spans="1:15" s="7" customFormat="1" ht="25.5" customHeight="1" x14ac:dyDescent="0.2">
      <c r="A25" s="28" t="s">
        <v>10</v>
      </c>
      <c r="B25" s="92" t="s">
        <v>14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93" t="s">
        <v>26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5">
    <mergeCell ref="B25:M25"/>
    <mergeCell ref="B30:M30"/>
    <mergeCell ref="A21:G21"/>
    <mergeCell ref="A18:G18"/>
    <mergeCell ref="N21:O22"/>
    <mergeCell ref="A19:G19"/>
    <mergeCell ref="A15:K15"/>
    <mergeCell ref="B24:M24"/>
    <mergeCell ref="B23:M23"/>
    <mergeCell ref="A7:L7"/>
    <mergeCell ref="K3:M3"/>
    <mergeCell ref="A9:M9"/>
    <mergeCell ref="A11:M11"/>
    <mergeCell ref="A20:G20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17:G1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2018-10-24T05:53:43Z</dcterms:modified>
</cp:coreProperties>
</file>