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K19" i="1"/>
  <c r="J19" i="1"/>
  <c r="I19" i="1"/>
  <c r="H19" i="1"/>
  <c r="L20" i="1"/>
  <c r="M19" i="1" l="1"/>
  <c r="K16" i="1" l="1"/>
  <c r="D16" i="1"/>
  <c r="F16" i="1"/>
  <c r="I16" i="1" l="1"/>
  <c r="G16" i="1" l="1"/>
  <c r="M16" i="1" s="1"/>
  <c r="M17" i="1" l="1"/>
  <c r="M18" i="1" s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  <c r="L22" i="1" s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<sst xmlns="http://schemas.openxmlformats.org/spreadsheetml/2006/main" count="46" uniqueCount="46">
  <si>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</si>
  <si>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</si>
  <si>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</si>
  <si>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</si>
  <si>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</si>
  <si>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</si>
  <si>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</si>
  <si>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</si>
  <si>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</si>
  <si>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</si>
  <si>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</si>
  <si>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</si>
  <si>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</si>
  <si>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</si>
  <si>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</si>
  <si>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</si>
  <si>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</si>
  <si>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</si>
  <si>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</si>
  <si>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</si>
  <si>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</si>
  <si>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</si>
  <si>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</si>
  <si>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</si>
  <si>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</si>
  <si>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</si>
  <si>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</si>
  <si>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</si>
  <si>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</si>
  <si>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</si>
  <si>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</si>
  <si>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</si>
  <si>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</si>
  <si>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2КТП -1000- 6(10)/0,4</t>
  </si>
  <si>
    <t>Раздел 1. Строительство 2КТП -1000- 6(10)/0,4</t>
  </si>
  <si>
    <t>Строительство 2КТП -1000- 6(10)/0,4 киоскового типа</t>
  </si>
  <si>
    <t>Итого по разделу 1 "Строительство 2КТП -1000- 6(10)/0,4"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</si>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</sst>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16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4.140625" style="1" customWidth="1"/>
    <col min="10" max="10" width="10" style="1" customWidth="1"/>
    <col min="11" max="11" width="8.85546875" style="1" customWidth="1"/>
    <col min="12" max="12" width="12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92" t="s">
        <v>32</v>
      </c>
      <c r="L3" s="92"/>
      <c r="M3" s="92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93" t="s">
        <v>40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3" customFormat="1" x14ac:dyDescent="0.2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51"/>
    </row>
    <row r="13" spans="1:14" ht="34.5" customHeight="1" x14ac:dyDescent="0.2">
      <c r="A13" s="85" t="s">
        <v>1</v>
      </c>
      <c r="B13" s="85" t="s">
        <v>2</v>
      </c>
      <c r="C13" s="85" t="s">
        <v>3</v>
      </c>
      <c r="D13" s="85" t="s">
        <v>37</v>
      </c>
      <c r="E13" s="85" t="s">
        <v>4</v>
      </c>
      <c r="F13" s="83" t="s">
        <v>5</v>
      </c>
      <c r="G13" s="85" t="s">
        <v>6</v>
      </c>
      <c r="H13" s="87" t="s">
        <v>11</v>
      </c>
      <c r="I13" s="88"/>
      <c r="J13" s="88"/>
      <c r="K13" s="88"/>
      <c r="L13" s="89" t="s">
        <v>22</v>
      </c>
      <c r="M13" s="62" t="s">
        <v>29</v>
      </c>
      <c r="N13" s="54"/>
    </row>
    <row r="14" spans="1:14" ht="105.75" customHeight="1" x14ac:dyDescent="0.2">
      <c r="A14" s="90"/>
      <c r="B14" s="90"/>
      <c r="C14" s="90"/>
      <c r="D14" s="86"/>
      <c r="E14" s="90"/>
      <c r="F14" s="84"/>
      <c r="G14" s="86"/>
      <c r="H14" s="19" t="s">
        <v>18</v>
      </c>
      <c r="I14" s="19" t="s">
        <v>19</v>
      </c>
      <c r="J14" s="19" t="s">
        <v>20</v>
      </c>
      <c r="K14" s="4" t="s">
        <v>21</v>
      </c>
      <c r="L14" s="89"/>
      <c r="M14" s="52" t="s">
        <v>23</v>
      </c>
      <c r="N14" s="53"/>
    </row>
    <row r="15" spans="1:14" s="3" customFormat="1" ht="11.25" customHeight="1" x14ac:dyDescent="0.2">
      <c r="A15" s="78" t="s">
        <v>34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57"/>
      <c r="M15" s="61"/>
    </row>
    <row r="16" spans="1:14" s="3" customFormat="1" ht="42" customHeight="1" x14ac:dyDescent="0.2">
      <c r="A16" s="21">
        <v>1</v>
      </c>
      <c r="B16" s="47" t="s">
        <v>35</v>
      </c>
      <c r="C16" s="22" t="s">
        <v>28</v>
      </c>
      <c r="D16" s="23">
        <f>597.8</f>
        <v>597.79999999999995</v>
      </c>
      <c r="E16" s="24">
        <v>1</v>
      </c>
      <c r="F16" s="24">
        <f>ROUND(((2.5+2.6+5+7.5+3)/100+1)*1.018,3)</f>
        <v>1.228</v>
      </c>
      <c r="G16" s="25">
        <f>ROUND((D16*E16*F16),2)</f>
        <v>734.1</v>
      </c>
      <c r="H16" s="48">
        <f>ROUND((0.455*G16*1.09*0.9721),3)</f>
        <v>353.91899999999998</v>
      </c>
      <c r="I16" s="48">
        <f>4675.144/4.28</f>
        <v>1092.3233644859813</v>
      </c>
      <c r="J16" s="48">
        <f>ROUND((0.025*G16*1.09*0.9721),3)</f>
        <v>19.446000000000002</v>
      </c>
      <c r="K16" s="48">
        <f>ROUND((0.22*G16*1.09*0.9721),3)</f>
        <v>171.126</v>
      </c>
      <c r="L16" s="58">
        <f>SUM(H16:K16)</f>
        <v>1636.8143644859813</v>
      </c>
      <c r="M16" s="49">
        <f>G16*1.09*0.9721*0.16</f>
        <v>124.45508558400002</v>
      </c>
    </row>
    <row r="17" spans="1:15" s="3" customFormat="1" ht="18.75" customHeight="1" x14ac:dyDescent="0.2">
      <c r="A17" s="69" t="s">
        <v>36</v>
      </c>
      <c r="B17" s="70"/>
      <c r="C17" s="70"/>
      <c r="D17" s="70"/>
      <c r="E17" s="70"/>
      <c r="F17" s="70"/>
      <c r="G17" s="71"/>
      <c r="H17" s="42">
        <f>SUM(H16:H16)</f>
        <v>353.91899999999998</v>
      </c>
      <c r="I17" s="42">
        <f>SUM(I16:I16)</f>
        <v>1092.3233644859813</v>
      </c>
      <c r="J17" s="42">
        <f>SUM(J16:J16)</f>
        <v>19.446000000000002</v>
      </c>
      <c r="K17" s="42">
        <f>SUM(K16:K16)</f>
        <v>171.126</v>
      </c>
      <c r="L17" s="59">
        <f>SUM(H17:K17)</f>
        <v>1636.8143644859813</v>
      </c>
      <c r="M17" s="42">
        <f>M16</f>
        <v>124.45508558400002</v>
      </c>
    </row>
    <row r="18" spans="1:15" s="6" customFormat="1" ht="15" customHeight="1" x14ac:dyDescent="0.2">
      <c r="A18" s="72" t="s">
        <v>7</v>
      </c>
      <c r="B18" s="72"/>
      <c r="C18" s="72"/>
      <c r="D18" s="72"/>
      <c r="E18" s="72"/>
      <c r="F18" s="72"/>
      <c r="G18" s="72"/>
      <c r="H18" s="43">
        <f>H17</f>
        <v>353.91899999999998</v>
      </c>
      <c r="I18" s="43">
        <f t="shared" ref="I18:K18" si="0">I17</f>
        <v>1092.3233644859813</v>
      </c>
      <c r="J18" s="43">
        <f t="shared" si="0"/>
        <v>19.446000000000002</v>
      </c>
      <c r="K18" s="43">
        <f t="shared" si="0"/>
        <v>171.126</v>
      </c>
      <c r="L18" s="60">
        <f>L17</f>
        <v>1636.8143644859813</v>
      </c>
      <c r="M18" s="43">
        <f>M17</f>
        <v>124.45508558400002</v>
      </c>
      <c r="N18" s="5"/>
    </row>
    <row r="19" spans="1:15" s="3" customFormat="1" ht="12.75" customHeight="1" x14ac:dyDescent="0.2">
      <c r="A19" s="75" t="s">
        <v>42</v>
      </c>
      <c r="B19" s="76"/>
      <c r="C19" s="76"/>
      <c r="D19" s="76"/>
      <c r="E19" s="76"/>
      <c r="F19" s="76"/>
      <c r="G19" s="77"/>
      <c r="H19" s="8">
        <f>H18*12.6</f>
        <v>4459.3793999999998</v>
      </c>
      <c r="I19" s="8">
        <f>I18*4.53</f>
        <v>4948.224841121496</v>
      </c>
      <c r="J19" s="8">
        <f>J18*24.87</f>
        <v>483.62202000000008</v>
      </c>
      <c r="K19" s="8">
        <f>K18*8.93</f>
        <v>1528.15518</v>
      </c>
      <c r="L19" s="9">
        <f>SUM(H19:K19)</f>
        <v>11419.381441121495</v>
      </c>
      <c r="M19" s="8">
        <f>M18*3.83</f>
        <v>476.66297778672009</v>
      </c>
    </row>
    <row r="20" spans="1:15" s="3" customFormat="1" ht="24.75" customHeight="1" x14ac:dyDescent="0.2">
      <c r="A20" s="80" t="s">
        <v>43</v>
      </c>
      <c r="B20" s="81"/>
      <c r="C20" s="81"/>
      <c r="D20" s="81"/>
      <c r="E20" s="81"/>
      <c r="F20" s="81"/>
      <c r="G20" s="82"/>
      <c r="H20" s="10">
        <f>H19*1.0115</f>
        <v>4510.6622631</v>
      </c>
      <c r="I20" s="10">
        <f t="shared" ref="I20:K20" si="1">I19*1.0115</f>
        <v>5005.1294267943931</v>
      </c>
      <c r="J20" s="10">
        <f t="shared" si="1"/>
        <v>489.18367323000012</v>
      </c>
      <c r="K20" s="10">
        <f t="shared" si="1"/>
        <v>1545.72896457</v>
      </c>
      <c r="L20" s="55">
        <f>SUM(H20:K20)</f>
        <v>11550.704327694393</v>
      </c>
      <c r="M20" s="10">
        <f>M19*1.0115</f>
        <v>482.14460203126742</v>
      </c>
    </row>
    <row r="21" spans="1:15" s="7" customFormat="1" ht="23.25" customHeight="1" x14ac:dyDescent="0.2">
      <c r="A21" s="68" t="s">
        <v>41</v>
      </c>
      <c r="B21" s="68"/>
      <c r="C21" s="68"/>
      <c r="D21" s="68"/>
      <c r="E21" s="68"/>
      <c r="F21" s="68"/>
      <c r="G21" s="68"/>
      <c r="H21" s="10">
        <f>H20*1.044</f>
        <v>4709.1314026764003</v>
      </c>
      <c r="I21" s="10">
        <f t="shared" ref="I21:K21" si="2">I20*1.044</f>
        <v>5225.3551215733469</v>
      </c>
      <c r="J21" s="10">
        <f t="shared" si="2"/>
        <v>510.70775485212016</v>
      </c>
      <c r="K21" s="10">
        <f t="shared" si="2"/>
        <v>1613.7410390110801</v>
      </c>
      <c r="L21" s="55">
        <f>SUM(H21:K21)</f>
        <v>12058.935318112946</v>
      </c>
      <c r="M21" s="10">
        <f>M20*1.044</f>
        <v>503.35896452064321</v>
      </c>
      <c r="N21" s="73"/>
      <c r="O21" s="7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>
        <f>L21*1000/1780</f>
        <v>6774.6827629848021</v>
      </c>
      <c r="M22" s="56"/>
      <c r="N22" s="73"/>
      <c r="O22" s="74"/>
    </row>
    <row r="23" spans="1:15" s="7" customFormat="1" ht="30" customHeight="1" x14ac:dyDescent="0.2">
      <c r="A23" s="28" t="s">
        <v>9</v>
      </c>
      <c r="B23" s="65" t="s">
        <v>30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1"/>
      <c r="O23" s="3"/>
    </row>
    <row r="24" spans="1:15" s="7" customFormat="1" ht="12.75" customHeight="1" x14ac:dyDescent="0.2">
      <c r="A24" s="29"/>
      <c r="B24" s="64" t="s">
        <v>31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5" s="7" customFormat="1" ht="25.5" customHeight="1" x14ac:dyDescent="0.2">
      <c r="A25" s="28" t="s">
        <v>10</v>
      </c>
      <c r="B25" s="66" t="s">
        <v>14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67" t="s">
        <v>26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A7:L7"/>
    <mergeCell ref="K3:M3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  <mergeCell ref="A18:G18"/>
    <mergeCell ref="N21:O22"/>
    <mergeCell ref="A19:G19"/>
    <mergeCell ref="A15:K15"/>
    <mergeCell ref="A20:G20"/>
    <mergeCell ref="B24:M24"/>
    <mergeCell ref="B23:M23"/>
    <mergeCell ref="B25:M25"/>
    <mergeCell ref="B30:M30"/>
    <mergeCell ref="A21:G2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2018-10-24T05:53:59Z</dcterms:modified>
</cp:coreProperties>
</file>