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I20" i="1"/>
  <c r="J20" i="1"/>
  <c r="K20" i="1"/>
  <c r="H20" i="1"/>
  <c r="M19" i="1"/>
  <c r="K19" i="1"/>
  <c r="J19" i="1"/>
  <c r="I19" i="1"/>
  <c r="H19" i="1"/>
  <c r="L20" i="1"/>
  <c r="I17" i="1" l="1"/>
  <c r="I16" i="1"/>
  <c r="F16" i="1" l="1"/>
  <c r="D16" i="1"/>
  <c r="G16" i="1" l="1"/>
  <c r="K16" i="1" l="1"/>
  <c r="M16" i="1"/>
  <c r="M17" i="1" s="1"/>
  <c r="M18" i="1" s="1"/>
  <c r="H16" i="1"/>
  <c r="J16" i="1"/>
  <c r="L16" i="1" l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  <c r="L22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<sst xmlns="http://schemas.openxmlformats.org/spreadsheetml/2006/main" count="46" uniqueCount="46">
  <si>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</si>
  <si>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</si>
  <si>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</si>
  <si>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</si>
  <si>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</si>
  <si>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</si>
  <si>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</si>
  <si>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</si>
  <si>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</si>
  <si>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</si>
  <si>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</si>
  <si>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</si>
  <si>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</si>
  <si>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</si>
  <si>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</si>
  <si>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</si>
  <si>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</si>
  <si>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</si>
  <si>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</si>
  <si>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</si>
  <si>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</si>
  <si>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</si>
  <si>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</si>
  <si>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</si>
  <si>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</si>
  <si>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</si>
  <si>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</si>
  <si>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</si>
  <si>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</si>
  <si>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</si>
  <si>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</si>
  <si>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</si>
  <si>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</si>
  <si>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КТП -160- 6(10)/0,4</t>
  </si>
  <si>
    <t>Раздел 1. Строительство КТП -160- 6(10)/0,4</t>
  </si>
  <si>
    <t>Строительство КТП -160- 6(10)/0,4 киоскового типа</t>
  </si>
  <si>
    <t>Итого по разделу 1 "Строительство КТП -160- 6(10)/0,4"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</si>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</sst>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0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14" fillId="0" borderId="4" xfId="3" applyFont="1" applyBorder="1" applyAlignment="1">
      <alignment horizontal="center" vertical="center" wrapText="1"/>
    </xf>
    <xf numFmtId="0" fontId="10" fillId="0" borderId="0" xfId="2" applyFont="1" applyAlignment="1"/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0" fontId="15" fillId="0" borderId="0" xfId="3" applyFont="1" applyAlignment="1">
      <alignment horizontal="left"/>
    </xf>
    <xf numFmtId="0" fontId="3" fillId="0" borderId="4" xfId="2" applyFont="1" applyBorder="1" applyAlignment="1">
      <alignment horizontal="left" vertical="center" wrapText="1"/>
    </xf>
    <xf numFmtId="0" fontId="15" fillId="0" borderId="0" xfId="3" applyFont="1" applyAlignment="1">
      <alignment horizontal="left" vertical="top" wrapText="1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wrapText="1"/>
    </xf>
    <xf numFmtId="0" fontId="2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2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9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74" t="s">
        <v>32</v>
      </c>
      <c r="L3" s="74"/>
      <c r="M3" s="74"/>
    </row>
    <row r="4" spans="1:14" x14ac:dyDescent="0.2">
      <c r="L4" s="20"/>
      <c r="M4" s="1" t="s">
        <v>13</v>
      </c>
    </row>
    <row r="5" spans="1:14" x14ac:dyDescent="0.2">
      <c r="L5" s="20"/>
      <c r="M5" s="20"/>
    </row>
    <row r="7" spans="1:14" ht="12" customHeight="1" x14ac:dyDescent="0.2">
      <c r="A7" s="75" t="s">
        <v>24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4" ht="18" customHeight="1" x14ac:dyDescent="0.25">
      <c r="A8" s="76" t="s">
        <v>33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</row>
    <row r="9" spans="1:14" ht="39" customHeight="1" x14ac:dyDescent="0.2">
      <c r="A9" s="77" t="s">
        <v>0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</row>
    <row r="10" spans="1:14" s="2" customFormat="1" ht="10.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14" ht="12.75" customHeight="1" x14ac:dyDescent="0.2">
      <c r="A11" s="77" t="s">
        <v>40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4" s="3" customFormat="1" x14ac:dyDescent="0.2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47"/>
    </row>
    <row r="13" spans="1:14" ht="34.5" customHeight="1" x14ac:dyDescent="0.2">
      <c r="A13" s="84" t="s">
        <v>1</v>
      </c>
      <c r="B13" s="84" t="s">
        <v>2</v>
      </c>
      <c r="C13" s="84" t="s">
        <v>3</v>
      </c>
      <c r="D13" s="84" t="s">
        <v>37</v>
      </c>
      <c r="E13" s="84" t="s">
        <v>4</v>
      </c>
      <c r="F13" s="82" t="s">
        <v>5</v>
      </c>
      <c r="G13" s="84" t="s">
        <v>6</v>
      </c>
      <c r="H13" s="86" t="s">
        <v>11</v>
      </c>
      <c r="I13" s="87"/>
      <c r="J13" s="87"/>
      <c r="K13" s="87"/>
      <c r="L13" s="88" t="s">
        <v>22</v>
      </c>
      <c r="M13" s="56" t="s">
        <v>29</v>
      </c>
      <c r="N13" s="50"/>
    </row>
    <row r="14" spans="1:14" ht="105.75" customHeight="1" x14ac:dyDescent="0.2">
      <c r="A14" s="89"/>
      <c r="B14" s="89"/>
      <c r="C14" s="89"/>
      <c r="D14" s="85"/>
      <c r="E14" s="89"/>
      <c r="F14" s="83"/>
      <c r="G14" s="85"/>
      <c r="H14" s="19" t="s">
        <v>18</v>
      </c>
      <c r="I14" s="19" t="s">
        <v>19</v>
      </c>
      <c r="J14" s="19" t="s">
        <v>20</v>
      </c>
      <c r="K14" s="4" t="s">
        <v>21</v>
      </c>
      <c r="L14" s="88"/>
      <c r="M14" s="48" t="s">
        <v>23</v>
      </c>
      <c r="N14" s="49"/>
    </row>
    <row r="15" spans="1:14" s="3" customFormat="1" ht="11.25" customHeight="1" x14ac:dyDescent="0.2">
      <c r="A15" s="69" t="s">
        <v>34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</row>
    <row r="16" spans="1:14" s="3" customFormat="1" ht="39.75" customHeight="1" x14ac:dyDescent="0.2">
      <c r="A16" s="21">
        <v>1</v>
      </c>
      <c r="B16" s="44" t="s">
        <v>35</v>
      </c>
      <c r="C16" s="22" t="s">
        <v>28</v>
      </c>
      <c r="D16" s="23">
        <f>98.6</f>
        <v>98.6</v>
      </c>
      <c r="E16" s="24">
        <v>1</v>
      </c>
      <c r="F16" s="24">
        <f>ROUND(((2.5+2.6+5+7.5+3)/100+1)*1.018,3)</f>
        <v>1.228</v>
      </c>
      <c r="G16" s="25">
        <f>ROUND((D16*E16*F16),2)</f>
        <v>121.08</v>
      </c>
      <c r="H16" s="45">
        <f>ROUND((0.455*G16*1.09*0.9721),3)</f>
        <v>58.374000000000002</v>
      </c>
      <c r="I16" s="45">
        <f>1261.2732/4.28</f>
        <v>294.69</v>
      </c>
      <c r="J16" s="45">
        <f>ROUND((0.025*G16*1.09*0.9721),3)</f>
        <v>3.2069999999999999</v>
      </c>
      <c r="K16" s="45">
        <f>ROUND((0.22*G16*1.09*0.9721),3)</f>
        <v>28.225000000000001</v>
      </c>
      <c r="L16" s="53">
        <f>SUM(H16:K16)</f>
        <v>384.49600000000004</v>
      </c>
      <c r="M16" s="46">
        <f>G16*1.09*0.9721*0.16</f>
        <v>20.527205779199999</v>
      </c>
    </row>
    <row r="17" spans="1:15" s="3" customFormat="1" ht="18.75" customHeight="1" x14ac:dyDescent="0.2">
      <c r="A17" s="78" t="s">
        <v>36</v>
      </c>
      <c r="B17" s="79"/>
      <c r="C17" s="79"/>
      <c r="D17" s="79"/>
      <c r="E17" s="79"/>
      <c r="F17" s="79"/>
      <c r="G17" s="80"/>
      <c r="H17" s="42">
        <f>SUM(H16:H16)</f>
        <v>58.374000000000002</v>
      </c>
      <c r="I17" s="42">
        <f>SUM(I16:I16)</f>
        <v>294.69</v>
      </c>
      <c r="J17" s="42">
        <f>SUM(J16:J16)</f>
        <v>3.2069999999999999</v>
      </c>
      <c r="K17" s="42">
        <f>SUM(K16:K16)</f>
        <v>28.225000000000001</v>
      </c>
      <c r="L17" s="54">
        <f>SUM(H17:K17)</f>
        <v>384.49600000000004</v>
      </c>
      <c r="M17" s="42">
        <f>M16</f>
        <v>20.527205779199999</v>
      </c>
    </row>
    <row r="18" spans="1:15" s="6" customFormat="1" ht="15" customHeight="1" x14ac:dyDescent="0.2">
      <c r="A18" s="63" t="s">
        <v>7</v>
      </c>
      <c r="B18" s="63"/>
      <c r="C18" s="63"/>
      <c r="D18" s="63"/>
      <c r="E18" s="63"/>
      <c r="F18" s="63"/>
      <c r="G18" s="63"/>
      <c r="H18" s="43">
        <f>H17</f>
        <v>58.374000000000002</v>
      </c>
      <c r="I18" s="43">
        <f t="shared" ref="I18:K18" si="0">I17</f>
        <v>294.69</v>
      </c>
      <c r="J18" s="43">
        <f t="shared" si="0"/>
        <v>3.2069999999999999</v>
      </c>
      <c r="K18" s="43">
        <f t="shared" si="0"/>
        <v>28.225000000000001</v>
      </c>
      <c r="L18" s="55">
        <f>L17</f>
        <v>384.49600000000004</v>
      </c>
      <c r="M18" s="43">
        <f>M17</f>
        <v>20.527205779199999</v>
      </c>
      <c r="N18" s="5"/>
    </row>
    <row r="19" spans="1:15" s="3" customFormat="1" ht="12.75" customHeight="1" x14ac:dyDescent="0.2">
      <c r="A19" s="66" t="s">
        <v>42</v>
      </c>
      <c r="B19" s="67"/>
      <c r="C19" s="67"/>
      <c r="D19" s="67"/>
      <c r="E19" s="67"/>
      <c r="F19" s="67"/>
      <c r="G19" s="68"/>
      <c r="H19" s="8">
        <f>H18*12.6</f>
        <v>735.51239999999996</v>
      </c>
      <c r="I19" s="8">
        <f>I18*4.53</f>
        <v>1334.9457</v>
      </c>
      <c r="J19" s="8">
        <f>J18*24.87</f>
        <v>79.758089999999996</v>
      </c>
      <c r="K19" s="8">
        <f>K18*8.93</f>
        <v>252.04925</v>
      </c>
      <c r="L19" s="9">
        <f>SUM(H19:K19)</f>
        <v>2402.2654399999997</v>
      </c>
      <c r="M19" s="8">
        <f>M18*3.83</f>
        <v>78.619198134336003</v>
      </c>
    </row>
    <row r="20" spans="1:15" s="3" customFormat="1" ht="25.5" customHeight="1" x14ac:dyDescent="0.2">
      <c r="A20" s="60" t="s">
        <v>43</v>
      </c>
      <c r="B20" s="61"/>
      <c r="C20" s="61"/>
      <c r="D20" s="61"/>
      <c r="E20" s="61"/>
      <c r="F20" s="61"/>
      <c r="G20" s="62"/>
      <c r="H20" s="10">
        <f>H19*1.0115</f>
        <v>743.97079259999998</v>
      </c>
      <c r="I20" s="10">
        <f t="shared" ref="I20:K20" si="1">I19*1.0115</f>
        <v>1350.2975755500001</v>
      </c>
      <c r="J20" s="10">
        <f t="shared" si="1"/>
        <v>80.675308035</v>
      </c>
      <c r="K20" s="10">
        <f t="shared" si="1"/>
        <v>254.94781637500003</v>
      </c>
      <c r="L20" s="51">
        <f>SUM(H20:K20)</f>
        <v>2429.8914925600002</v>
      </c>
      <c r="M20" s="10">
        <f>M19*1.0115</f>
        <v>79.523318912880868</v>
      </c>
    </row>
    <row r="21" spans="1:15" s="7" customFormat="1" ht="25.5" customHeight="1" x14ac:dyDescent="0.2">
      <c r="A21" s="72" t="s">
        <v>41</v>
      </c>
      <c r="B21" s="72"/>
      <c r="C21" s="72"/>
      <c r="D21" s="72"/>
      <c r="E21" s="72"/>
      <c r="F21" s="72"/>
      <c r="G21" s="72"/>
      <c r="H21" s="10">
        <f>H20*1.044</f>
        <v>776.70550747440006</v>
      </c>
      <c r="I21" s="10">
        <f t="shared" ref="I21:K21" si="2">I20*1.044</f>
        <v>1409.7106688742001</v>
      </c>
      <c r="J21" s="10">
        <f t="shared" si="2"/>
        <v>84.225021588540002</v>
      </c>
      <c r="K21" s="10">
        <f t="shared" si="2"/>
        <v>266.16552029550002</v>
      </c>
      <c r="L21" s="51">
        <f>SUM(H21:K21)</f>
        <v>2536.8067182326399</v>
      </c>
      <c r="M21" s="10">
        <f>M20*1.044</f>
        <v>83.022344945047635</v>
      </c>
      <c r="N21" s="64"/>
      <c r="O21" s="65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L21*1000/142.4</f>
        <v>17814.653920173034</v>
      </c>
      <c r="M22" s="52"/>
      <c r="N22" s="64"/>
      <c r="O22" s="65"/>
    </row>
    <row r="23" spans="1:15" s="7" customFormat="1" ht="25.5" customHeight="1" x14ac:dyDescent="0.2">
      <c r="A23" s="28" t="s">
        <v>9</v>
      </c>
      <c r="B23" s="73" t="s">
        <v>30</v>
      </c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11"/>
      <c r="O23" s="3"/>
    </row>
    <row r="24" spans="1:15" s="7" customFormat="1" ht="12.75" customHeight="1" x14ac:dyDescent="0.2">
      <c r="A24" s="29"/>
      <c r="B24" s="71" t="s">
        <v>31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</row>
    <row r="25" spans="1:15" s="7" customFormat="1" ht="25.5" customHeight="1" x14ac:dyDescent="0.2">
      <c r="A25" s="28" t="s">
        <v>10</v>
      </c>
      <c r="B25" s="58" t="s">
        <v>14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59" t="s">
        <v>26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B13:B14"/>
    <mergeCell ref="C13:C14"/>
    <mergeCell ref="D13:D14"/>
    <mergeCell ref="E13:E14"/>
    <mergeCell ref="A15:M15"/>
    <mergeCell ref="B24:M24"/>
    <mergeCell ref="A21:G21"/>
    <mergeCell ref="B23:M23"/>
    <mergeCell ref="K3:M3"/>
    <mergeCell ref="A7:M7"/>
    <mergeCell ref="A8:M8"/>
    <mergeCell ref="A9:M9"/>
    <mergeCell ref="A17:G17"/>
    <mergeCell ref="A11:M11"/>
    <mergeCell ref="A12:L12"/>
    <mergeCell ref="F13:F14"/>
    <mergeCell ref="G13:G14"/>
    <mergeCell ref="H13:K13"/>
    <mergeCell ref="L13:L14"/>
    <mergeCell ref="A13:A14"/>
    <mergeCell ref="B25:M25"/>
    <mergeCell ref="B30:M30"/>
    <mergeCell ref="A20:G20"/>
    <mergeCell ref="A18:G18"/>
    <mergeCell ref="N21:O22"/>
    <mergeCell ref="A19:G19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2018-10-24T05:55:00Z</dcterms:modified>
</cp:coreProperties>
</file>