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2"/>
  </bookViews>
  <sheets>
    <sheet name="СИП-35 город" sheetId="10" r:id="rId1"/>
    <sheet name="СИП-50 город" sheetId="1" r:id="rId2"/>
    <sheet name="СИП-70 город" sheetId="6" r:id="rId3"/>
  </sheets>
  <calcPr calcId="145621"/>
</workbook>
</file>

<file path=xl/calcChain.xml><?xml version="1.0" encoding="utf-8"?>
<calcChain xmlns="http://schemas.openxmlformats.org/spreadsheetml/2006/main">
  <c r="L18" i="6" l="1"/>
  <c r="I18" i="6"/>
  <c r="J18" i="6"/>
  <c r="H18" i="6"/>
  <c r="L17" i="6"/>
  <c r="I17" i="6"/>
  <c r="J17" i="6"/>
  <c r="H17" i="6"/>
  <c r="J16" i="6"/>
  <c r="I16" i="6"/>
  <c r="H16" i="6"/>
  <c r="L18" i="1"/>
  <c r="I18" i="1"/>
  <c r="J18" i="1"/>
  <c r="H18" i="1"/>
  <c r="L17" i="1"/>
  <c r="I17" i="1"/>
  <c r="J17" i="1"/>
  <c r="H17" i="1"/>
  <c r="K17" i="1"/>
  <c r="J16" i="1"/>
  <c r="I16" i="1"/>
  <c r="H16" i="1"/>
  <c r="L18" i="10"/>
  <c r="I18" i="10"/>
  <c r="J18" i="10"/>
  <c r="H18" i="10"/>
  <c r="L17" i="10"/>
  <c r="I17" i="10"/>
  <c r="J17" i="10"/>
  <c r="H17" i="10"/>
  <c r="K17" i="10" s="1"/>
  <c r="J16" i="10"/>
  <c r="I16" i="10"/>
  <c r="H16" i="10"/>
  <c r="K17" i="6" l="1"/>
  <c r="L16" i="6"/>
  <c r="L16" i="1"/>
  <c r="L16" i="10"/>
  <c r="F13" i="10" l="1"/>
  <c r="D13" i="10"/>
  <c r="F13" i="6"/>
  <c r="D13" i="6"/>
  <c r="F13" i="1"/>
  <c r="D13" i="1"/>
  <c r="G13" i="10" l="1"/>
  <c r="G13" i="6"/>
  <c r="I13" i="10" l="1"/>
  <c r="I14" i="10" s="1"/>
  <c r="I15" i="10" s="1"/>
  <c r="J13" i="10"/>
  <c r="J14" i="10" s="1"/>
  <c r="J15" i="10" s="1"/>
  <c r="H13" i="10"/>
  <c r="I13" i="6"/>
  <c r="I14" i="6" s="1"/>
  <c r="I15" i="6" s="1"/>
  <c r="J13" i="6"/>
  <c r="J14" i="6" s="1"/>
  <c r="J15" i="6" s="1"/>
  <c r="H13" i="6"/>
  <c r="J19" i="10" l="1"/>
  <c r="J20" i="10" s="1"/>
  <c r="K13" i="10"/>
  <c r="H14" i="10"/>
  <c r="I19" i="10"/>
  <c r="I20" i="10" s="1"/>
  <c r="K13" i="6"/>
  <c r="H14" i="6"/>
  <c r="J19" i="6"/>
  <c r="J20" i="6" s="1"/>
  <c r="I19" i="6"/>
  <c r="I20" i="6" s="1"/>
  <c r="K14" i="10" l="1"/>
  <c r="K15" i="10" s="1"/>
  <c r="H15" i="10"/>
  <c r="L13" i="10"/>
  <c r="L14" i="10" s="1"/>
  <c r="L15" i="10" s="1"/>
  <c r="K14" i="6"/>
  <c r="K15" i="6" s="1"/>
  <c r="H15" i="6"/>
  <c r="L13" i="6"/>
  <c r="L14" i="6" s="1"/>
  <c r="L15" i="6" s="1"/>
  <c r="L19" i="10" l="1"/>
  <c r="L20" i="10" s="1"/>
  <c r="K16" i="10"/>
  <c r="L19" i="6"/>
  <c r="L20" i="6" s="1"/>
  <c r="K16" i="6"/>
  <c r="K18" i="10" l="1"/>
  <c r="H19" i="10"/>
  <c r="K19" i="10" s="1"/>
  <c r="K18" i="6"/>
  <c r="H19" i="6"/>
  <c r="K19" i="6" s="1"/>
  <c r="H20" i="10" l="1"/>
  <c r="K20" i="10" s="1"/>
  <c r="H20" i="6"/>
  <c r="K20" i="6" s="1"/>
  <c r="G13" i="1" l="1"/>
  <c r="J13" i="1" l="1"/>
  <c r="I13" i="1"/>
  <c r="I14" i="1" s="1"/>
  <c r="I15" i="1" s="1"/>
  <c r="J14" i="1"/>
  <c r="H13" i="1"/>
  <c r="J15" i="1" l="1"/>
  <c r="K13" i="1"/>
  <c r="H14" i="1"/>
  <c r="L13" i="1" l="1"/>
  <c r="I19" i="1"/>
  <c r="I20" i="1" s="1"/>
  <c r="L14" i="1"/>
  <c r="J19" i="1"/>
  <c r="J20" i="1" s="1"/>
  <c r="H15" i="1"/>
  <c r="K14" i="1"/>
  <c r="K15" i="1" l="1"/>
  <c r="K16" i="1"/>
  <c r="L15" i="1" l="1"/>
  <c r="L19" i="1" s="1"/>
  <c r="L20" i="1" s="1"/>
  <c r="H19" i="1"/>
  <c r="K19" i="1" s="1"/>
  <c r="K18" i="1"/>
  <c r="H20" i="1" l="1"/>
  <c r="K20" i="1" s="1"/>
</calcChain>
</file>

<file path=xl/sharedStrings.xml><?xml version="1.0" encoding="utf-8"?>
<sst xmlns="http://schemas.openxmlformats.org/spreadsheetml/2006/main" count="156" uniqueCount="51">
  <si>
    <t xml:space="preserve">Расчет стоимости объектов по укрупненным показателям стоимости строительства линий электропередач </t>
  </si>
  <si>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</si>
  <si>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№ п.п.</t>
  </si>
  <si>
    <t>Наименование</t>
  </si>
  <si>
    <t>Обоснование</t>
  </si>
  <si>
    <t>Цена за ед. объема, в ценах 2001г,  тыс.руб.</t>
  </si>
  <si>
    <t>Объем</t>
  </si>
  <si>
    <t>Коэффициенты, учитывающие лимитированные затраты, условия производства работ, прочие затраты и т.д.</t>
  </si>
  <si>
    <t>Стоимость в ценах 2001г, тыс.руб.</t>
  </si>
  <si>
    <t>Итого по разделу 1</t>
  </si>
  <si>
    <t xml:space="preserve">Итого в ценах 2001 года </t>
  </si>
  <si>
    <t>Примечания:</t>
  </si>
  <si>
    <t>1.</t>
  </si>
  <si>
    <t>2.</t>
  </si>
  <si>
    <t>Коэффициенты, учитывающие лимитированные затраты, условия производства работ, прочие затраты и т.д.:</t>
  </si>
  <si>
    <t>-</t>
  </si>
  <si>
    <t>2,6 - 3,18% - содержание службы заказчика-застройщика, строительный контроль;</t>
  </si>
  <si>
    <t>3% - непредвиденные затраты (при согласовании с заказчиком до 10%)</t>
  </si>
  <si>
    <t>табл 2</t>
  </si>
  <si>
    <t>Стоимость в ценах 2001г. с учетом РС(Я) коэффициента К=1,09 *0,9721 ( тыс руб.)</t>
  </si>
  <si>
    <t>Строительно-монтажные работы, тыс руб.</t>
  </si>
  <si>
    <t>Оборудование, приспособления и производственный инвентарь, тыс  руб.</t>
  </si>
  <si>
    <t>Прочие, тыс руб.</t>
  </si>
  <si>
    <t>Всего,тыс руб.</t>
  </si>
  <si>
    <t>Для ВЛ:</t>
  </si>
  <si>
    <t>2,5% - временные здания и сооружения (при реконструкции и расширении применяется коэффициент 0,8);</t>
  </si>
  <si>
    <t>7,5 - 9% - проектно-изыскательские работы и авторский надзор;</t>
  </si>
  <si>
    <t>5-8% - прочие работы и затраты;</t>
  </si>
  <si>
    <r>
      <t>К=((2,5+7,5+2,6+5+</t>
    </r>
    <r>
      <rPr>
        <sz val="10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>)/100+1)=1,206</t>
    </r>
  </si>
  <si>
    <t>НДС</t>
  </si>
  <si>
    <t>ВСЕГО  с НДС</t>
  </si>
  <si>
    <t>УТВЕРЖДАЮ</t>
  </si>
  <si>
    <t>Директор АО ДРСК ЮЯЭС</t>
  </si>
  <si>
    <t>И.В.Шкурко</t>
  </si>
  <si>
    <t>по п.2.7:</t>
  </si>
  <si>
    <t>К-1,013 -городские условия (табл 4)</t>
  </si>
  <si>
    <t xml:space="preserve">        Раздел 1. Строительство ВЛ-0,4кВ  (СИП-50) по существ  ж/б опорам  количество цепей 1   L-1 км</t>
  </si>
  <si>
    <t>. Строительство ВЛ-0,4кВ  по существующим ж/б опорам</t>
  </si>
  <si>
    <t xml:space="preserve">        Раздел 1. Строительство ВЛ-0,4кВ  (СИП-70) по существ  ж/б опорам  количество цепей 1   L-1 км</t>
  </si>
  <si>
    <t xml:space="preserve">        Раздел 1. Строительство ВЛ-0,4кВ  (СИП-35) по существ  ж/б опорам  количество цепей 1   L-1 км</t>
  </si>
  <si>
    <t>в том числе  в составе Прочих ПИР</t>
  </si>
  <si>
    <t>"___"______2017г</t>
  </si>
  <si>
    <r>
      <t>Составил специалист  ОКСиИ</t>
    </r>
    <r>
      <rPr>
        <i/>
        <sz val="10"/>
        <color theme="0" tint="-0.34998626667073579"/>
        <rFont val="Times New Roman"/>
        <family val="1"/>
        <charset val="204"/>
      </rPr>
      <t>___________________________________________</t>
    </r>
  </si>
  <si>
    <t>М.С.Гайнбихнер</t>
  </si>
  <si>
    <t xml:space="preserve">             Для учета стоимости объектов в прогнозных ценах 2019 года  использованы индексы-дефляторы Минэкономразвития РФ от 10.2017</t>
  </si>
  <si>
    <t>С учетом коэффициента-дефлятора к 2019г  1,044 (Минэкономразвития РФ от 10.2017)</t>
  </si>
  <si>
    <t xml:space="preserve">          Перевод в текущие  цены, 3 квартал 2018г.,осуществлен с учетом индексов, указанных в письме Минстроя России №40178-ЛС/09  от 01.10.2018</t>
  </si>
  <si>
    <t>Итого в ценах 3 кв. 2018 года без  НДС</t>
  </si>
  <si>
    <t>С учетом коэффициента-дефлятора к 2018г  1,0115 (1/4 от 4,6%) (Минэкономразвития РФ от 10.2017)</t>
  </si>
  <si>
    <t>К=1,09*0,9721 - коэффициент,  учитывающий регионально-климатические условия осуществления объектов энергетического строительства, согласно Приложение №2 к  сборнику укрупненных  показателей стоимости строительства (реконструкции) подстанций и линий электропередач для нужд ОАО "Холдинг МРСК", 2012 г..(перевод в текущие цены 3 кв 2018г СМР-7,53; ОБ-4,53;  ПР-8,93)</t>
  </si>
  <si>
    <t>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</si>
</sst>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i/>
      <sz val="10"/>
      <color theme="0" tint="-0.3499862666707357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2" fillId="0" borderId="0"/>
    <xf numFmtId="0" fontId="2" fillId="0" borderId="0"/>
    <xf numFmtId="0" fontId="9" fillId="0" borderId="0"/>
    <xf numFmtId="0" fontId="10" fillId="0" borderId="0">
      <alignment horizontal="center"/>
    </xf>
    <xf numFmtId="0" fontId="1" fillId="0" borderId="0"/>
  </cellStyleXfs>
  <cellXfs count="73">
    <xf numFmtId="0" fontId="0" fillId="0" borderId="0" xfId="0"/>
    <xf numFmtId="0" fontId="4" fillId="0" borderId="0" xfId="1" applyFont="1"/>
    <xf numFmtId="0" fontId="4" fillId="0" borderId="0" xfId="2" applyFont="1"/>
    <xf numFmtId="0" fontId="4" fillId="0" borderId="0" xfId="3" applyFont="1"/>
    <xf numFmtId="0" fontId="4" fillId="0" borderId="4" xfId="3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0" xfId="3" applyFont="1" applyAlignment="1"/>
    <xf numFmtId="4" fontId="5" fillId="0" borderId="4" xfId="3" applyNumberFormat="1" applyFont="1" applyBorder="1" applyAlignment="1">
      <alignment horizontal="right" vertical="center"/>
    </xf>
    <xf numFmtId="4" fontId="4" fillId="0" borderId="4" xfId="2" applyNumberFormat="1" applyFont="1" applyBorder="1" applyAlignment="1">
      <alignment horizontal="right"/>
    </xf>
    <xf numFmtId="0" fontId="4" fillId="0" borderId="0" xfId="2" applyFont="1" applyAlignment="1"/>
    <xf numFmtId="4" fontId="7" fillId="3" borderId="4" xfId="3" applyNumberFormat="1" applyFont="1" applyFill="1" applyBorder="1" applyAlignment="1">
      <alignment horizontal="right"/>
    </xf>
    <xf numFmtId="4" fontId="7" fillId="3" borderId="0" xfId="3" applyNumberFormat="1" applyFont="1" applyFill="1" applyAlignment="1">
      <alignment horizontal="right"/>
    </xf>
    <xf numFmtId="4" fontId="6" fillId="0" borderId="4" xfId="2" applyNumberFormat="1" applyFont="1" applyBorder="1" applyAlignment="1">
      <alignment horizontal="right" vertical="center"/>
    </xf>
    <xf numFmtId="0" fontId="8" fillId="0" borderId="0" xfId="3" applyFont="1" applyAlignment="1">
      <alignment wrapText="1"/>
    </xf>
    <xf numFmtId="4" fontId="6" fillId="0" borderId="0" xfId="2" applyNumberFormat="1" applyFont="1" applyBorder="1" applyAlignment="1">
      <alignment horizontal="right" vertical="center"/>
    </xf>
    <xf numFmtId="0" fontId="4" fillId="0" borderId="0" xfId="4" applyFont="1"/>
    <xf numFmtId="0" fontId="4" fillId="2" borderId="5" xfId="3" applyFont="1" applyFill="1" applyBorder="1" applyAlignment="1"/>
    <xf numFmtId="4" fontId="4" fillId="2" borderId="5" xfId="3" applyNumberFormat="1" applyFont="1" applyFill="1" applyBorder="1" applyAlignment="1">
      <alignment wrapText="1"/>
    </xf>
    <xf numFmtId="0" fontId="4" fillId="2" borderId="5" xfId="3" applyFont="1" applyFill="1" applyBorder="1" applyAlignment="1">
      <alignment horizontal="center"/>
    </xf>
    <xf numFmtId="4" fontId="4" fillId="2" borderId="5" xfId="3" applyNumberFormat="1" applyFont="1" applyFill="1" applyBorder="1" applyAlignment="1">
      <alignment horizontal="center"/>
    </xf>
    <xf numFmtId="4" fontId="4" fillId="2" borderId="5" xfId="3" applyNumberFormat="1" applyFont="1" applyFill="1" applyBorder="1" applyAlignment="1">
      <alignment horizontal="right"/>
    </xf>
    <xf numFmtId="0" fontId="6" fillId="2" borderId="6" xfId="3" applyFont="1" applyFill="1" applyBorder="1" applyAlignment="1"/>
    <xf numFmtId="0" fontId="4" fillId="0" borderId="0" xfId="3" applyFont="1" applyAlignment="1">
      <alignment horizontal="right"/>
    </xf>
    <xf numFmtId="0" fontId="6" fillId="0" borderId="0" xfId="4" applyFont="1" applyAlignment="1">
      <alignment horizontal="right"/>
    </xf>
    <xf numFmtId="0" fontId="6" fillId="0" borderId="0" xfId="4" applyFont="1"/>
    <xf numFmtId="0" fontId="4" fillId="0" borderId="0" xfId="4" applyFont="1" applyAlignment="1">
      <alignment horizontal="right"/>
    </xf>
    <xf numFmtId="0" fontId="8" fillId="0" borderId="0" xfId="4" applyFont="1"/>
    <xf numFmtId="49" fontId="4" fillId="0" borderId="0" xfId="4" applyNumberFormat="1" applyFont="1" applyAlignment="1">
      <alignment horizontal="right" vertical="center"/>
    </xf>
    <xf numFmtId="4" fontId="4" fillId="0" borderId="4" xfId="3" applyNumberFormat="1" applyFont="1" applyBorder="1" applyAlignment="1">
      <alignment horizontal="right"/>
    </xf>
    <xf numFmtId="164" fontId="4" fillId="2" borderId="5" xfId="3" applyNumberFormat="1" applyFont="1" applyFill="1" applyBorder="1" applyAlignment="1">
      <alignment horizontal="center"/>
    </xf>
    <xf numFmtId="0" fontId="4" fillId="0" borderId="4" xfId="2" applyFont="1" applyBorder="1" applyAlignment="1">
      <alignment horizontal="left" vertical="center" wrapText="1"/>
    </xf>
    <xf numFmtId="4" fontId="4" fillId="0" borderId="4" xfId="2" applyNumberFormat="1" applyFont="1" applyBorder="1" applyAlignment="1">
      <alignment horizontal="right" vertical="center"/>
    </xf>
    <xf numFmtId="0" fontId="4" fillId="0" borderId="0" xfId="2" applyFont="1" applyBorder="1" applyAlignment="1">
      <alignment horizontal="left" vertical="center" wrapText="1"/>
    </xf>
    <xf numFmtId="0" fontId="4" fillId="0" borderId="0" xfId="6" applyFont="1"/>
    <xf numFmtId="0" fontId="6" fillId="0" borderId="0" xfId="6" applyFont="1"/>
    <xf numFmtId="0" fontId="4" fillId="0" borderId="0" xfId="6" applyFont="1" applyAlignment="1">
      <alignment horizontal="right" vertical="top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0" fillId="0" borderId="0" xfId="0" applyFont="1" applyAlignment="1">
      <alignment horizontal="right" vertical="center"/>
    </xf>
    <xf numFmtId="0" fontId="14" fillId="0" borderId="0" xfId="0" applyFont="1"/>
    <xf numFmtId="0" fontId="10" fillId="0" borderId="0" xfId="0" applyFont="1"/>
    <xf numFmtId="0" fontId="4" fillId="0" borderId="4" xfId="3" applyFont="1" applyBorder="1" applyAlignment="1">
      <alignment horizontal="center" vertical="center" wrapText="1"/>
    </xf>
    <xf numFmtId="4" fontId="4" fillId="0" borderId="1" xfId="3" applyNumberFormat="1" applyFont="1" applyBorder="1" applyAlignment="1">
      <alignment horizontal="center" vertical="center" wrapText="1"/>
    </xf>
    <xf numFmtId="0" fontId="11" fillId="0" borderId="0" xfId="6" applyFont="1"/>
    <xf numFmtId="0" fontId="4" fillId="0" borderId="4" xfId="2" applyFont="1" applyBorder="1" applyAlignment="1">
      <alignment horizontal="left" vertical="center" wrapText="1"/>
    </xf>
    <xf numFmtId="0" fontId="4" fillId="0" borderId="4" xfId="3" applyFont="1" applyBorder="1" applyAlignment="1">
      <alignment horizontal="center" vertical="center" wrapText="1"/>
    </xf>
    <xf numFmtId="165" fontId="6" fillId="0" borderId="4" xfId="2" applyNumberFormat="1" applyFont="1" applyBorder="1" applyAlignment="1">
      <alignment horizontal="right" vertical="center"/>
    </xf>
    <xf numFmtId="0" fontId="4" fillId="0" borderId="2" xfId="2" applyFont="1" applyBorder="1" applyAlignment="1">
      <alignment horizontal="left" vertical="center" wrapText="1"/>
    </xf>
    <xf numFmtId="0" fontId="4" fillId="0" borderId="3" xfId="2" applyFont="1" applyBorder="1" applyAlignment="1">
      <alignment horizontal="left" vertical="center" wrapText="1"/>
    </xf>
    <xf numFmtId="0" fontId="4" fillId="0" borderId="6" xfId="2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6" fillId="0" borderId="4" xfId="2" applyFont="1" applyBorder="1" applyAlignment="1">
      <alignment horizontal="left" wrapText="1"/>
    </xf>
    <xf numFmtId="4" fontId="6" fillId="3" borderId="2" xfId="3" applyNumberFormat="1" applyFont="1" applyFill="1" applyBorder="1" applyAlignment="1">
      <alignment horizontal="right" wrapText="1"/>
    </xf>
    <xf numFmtId="4" fontId="6" fillId="3" borderId="3" xfId="3" applyNumberFormat="1" applyFont="1" applyFill="1" applyBorder="1" applyAlignment="1">
      <alignment horizontal="right" wrapText="1"/>
    </xf>
    <xf numFmtId="4" fontId="6" fillId="3" borderId="6" xfId="3" applyNumberFormat="1" applyFont="1" applyFill="1" applyBorder="1" applyAlignment="1">
      <alignment horizontal="right" wrapText="1"/>
    </xf>
    <xf numFmtId="0" fontId="5" fillId="0" borderId="2" xfId="3" applyFont="1" applyBorder="1" applyAlignment="1">
      <alignment horizontal="left" vertical="center" wrapText="1"/>
    </xf>
    <xf numFmtId="0" fontId="5" fillId="0" borderId="3" xfId="3" applyFont="1" applyBorder="1" applyAlignment="1">
      <alignment horizontal="left" vertical="center" wrapText="1"/>
    </xf>
    <xf numFmtId="0" fontId="5" fillId="0" borderId="6" xfId="3" applyFont="1" applyBorder="1" applyAlignment="1">
      <alignment horizontal="left" vertical="center" wrapText="1"/>
    </xf>
    <xf numFmtId="0" fontId="4" fillId="0" borderId="4" xfId="2" applyFont="1" applyBorder="1" applyAlignment="1">
      <alignment horizontal="left" vertical="center" wrapText="1"/>
    </xf>
    <xf numFmtId="0" fontId="11" fillId="0" borderId="0" xfId="6" applyFont="1" applyAlignment="1">
      <alignment vertical="top" wrapText="1"/>
    </xf>
    <xf numFmtId="0" fontId="6" fillId="2" borderId="2" xfId="3" applyFont="1" applyFill="1" applyBorder="1" applyAlignment="1">
      <alignment horizontal="left"/>
    </xf>
    <xf numFmtId="0" fontId="6" fillId="2" borderId="3" xfId="3" applyFont="1" applyFill="1" applyBorder="1" applyAlignment="1">
      <alignment horizontal="left"/>
    </xf>
    <xf numFmtId="0" fontId="6" fillId="0" borderId="0" xfId="1" applyFont="1" applyAlignment="1">
      <alignment horizontal="center" wrapText="1"/>
    </xf>
    <xf numFmtId="0" fontId="11" fillId="0" borderId="0" xfId="1" applyFont="1" applyAlignment="1">
      <alignment horizontal="left" wrapText="1"/>
    </xf>
    <xf numFmtId="0" fontId="11" fillId="0" borderId="0" xfId="2" applyFont="1" applyAlignment="1">
      <alignment horizontal="left"/>
    </xf>
    <xf numFmtId="0" fontId="11" fillId="0" borderId="0" xfId="3" applyFont="1" applyAlignment="1">
      <alignment horizontal="left"/>
    </xf>
    <xf numFmtId="0" fontId="10" fillId="0" borderId="5" xfId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 2" xfId="4"/>
    <cellStyle name="Обычный 3" xfId="6"/>
    <cellStyle name="Обычный 3 2 2 2" xfId="1"/>
    <cellStyle name="Обычный 3 2 5" xfId="3"/>
    <cellStyle name="Обычный 3 5 2" xfId="2"/>
    <cellStyle name="Титул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4"/>
  <sheetViews>
    <sheetView workbookViewId="0">
      <selection activeCell="L21" sqref="L21"/>
    </sheetView>
  </sheetViews>
  <sheetFormatPr defaultColWidth="10.28515625" defaultRowHeight="12.75" outlineLevelRow="1" x14ac:dyDescent="0.2"/>
  <cols>
    <col min="1" max="1" width="3.85546875" style="1" customWidth="1"/>
    <col min="2" max="2" width="40.7109375" style="1" customWidth="1"/>
    <col min="3" max="3" width="11.42578125" style="1" customWidth="1"/>
    <col min="4" max="4" width="11" style="1" customWidth="1"/>
    <col min="5" max="5" width="7.85546875" style="1" customWidth="1"/>
    <col min="6" max="6" width="14" style="1" customWidth="1"/>
    <col min="7" max="7" width="11.85546875" style="1" customWidth="1"/>
    <col min="8" max="8" width="11.42578125" style="1" customWidth="1"/>
    <col min="9" max="9" width="10.28515625" style="1" customWidth="1"/>
    <col min="10" max="10" width="11.28515625" style="1" customWidth="1"/>
    <col min="11" max="11" width="11.5703125" style="1" customWidth="1"/>
    <col min="12" max="12" width="9.5703125" style="1" customWidth="1"/>
    <col min="13" max="16384" width="10.28515625" style="1"/>
  </cols>
  <sheetData>
    <row r="1" spans="1:15" x14ac:dyDescent="0.2">
      <c r="J1" s="36" t="s">
        <v>31</v>
      </c>
      <c r="K1" s="37"/>
    </row>
    <row r="2" spans="1:15" x14ac:dyDescent="0.2">
      <c r="J2" s="37"/>
      <c r="K2" s="38" t="s">
        <v>32</v>
      </c>
    </row>
    <row r="3" spans="1:15" x14ac:dyDescent="0.2">
      <c r="J3" s="37"/>
      <c r="K3" s="38" t="s">
        <v>33</v>
      </c>
    </row>
    <row r="4" spans="1:15" x14ac:dyDescent="0.2">
      <c r="J4" s="37"/>
      <c r="K4" s="38" t="s">
        <v>41</v>
      </c>
    </row>
    <row r="5" spans="1:15" x14ac:dyDescent="0.2">
      <c r="A5" s="66" t="s">
        <v>0</v>
      </c>
      <c r="B5" s="66"/>
      <c r="C5" s="66"/>
      <c r="D5" s="66"/>
      <c r="E5" s="66"/>
      <c r="F5" s="66"/>
      <c r="G5" s="66"/>
      <c r="H5" s="66"/>
      <c r="I5" s="66"/>
      <c r="J5" s="66"/>
      <c r="K5" s="66"/>
    </row>
    <row r="6" spans="1:15" ht="30" customHeight="1" x14ac:dyDescent="0.2">
      <c r="A6" s="67" t="s">
        <v>1</v>
      </c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5" s="2" customFormat="1" x14ac:dyDescent="0.2">
      <c r="A7" s="68" t="s">
        <v>46</v>
      </c>
      <c r="B7" s="68"/>
      <c r="C7" s="68"/>
      <c r="D7" s="68"/>
      <c r="E7" s="68"/>
      <c r="F7" s="68"/>
      <c r="G7" s="68"/>
      <c r="H7" s="68"/>
      <c r="I7" s="68"/>
      <c r="J7" s="68"/>
      <c r="K7" s="68"/>
    </row>
    <row r="8" spans="1:15" ht="12.75" customHeight="1" x14ac:dyDescent="0.2">
      <c r="A8" s="67" t="s">
        <v>44</v>
      </c>
      <c r="B8" s="67"/>
      <c r="C8" s="67"/>
      <c r="D8" s="67"/>
      <c r="E8" s="67"/>
      <c r="F8" s="67"/>
      <c r="G8" s="67"/>
      <c r="H8" s="67"/>
      <c r="I8" s="67"/>
      <c r="J8" s="67"/>
      <c r="K8" s="67"/>
    </row>
    <row r="9" spans="1:15" s="3" customFormat="1" x14ac:dyDescent="0.2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</row>
    <row r="10" spans="1:15" ht="27" customHeight="1" x14ac:dyDescent="0.2">
      <c r="A10" s="50" t="s">
        <v>2</v>
      </c>
      <c r="B10" s="50" t="s">
        <v>3</v>
      </c>
      <c r="C10" s="50" t="s">
        <v>4</v>
      </c>
      <c r="D10" s="50" t="s">
        <v>5</v>
      </c>
      <c r="E10" s="50" t="s">
        <v>6</v>
      </c>
      <c r="F10" s="71" t="s">
        <v>7</v>
      </c>
      <c r="G10" s="50" t="s">
        <v>8</v>
      </c>
      <c r="H10" s="52" t="s">
        <v>19</v>
      </c>
      <c r="I10" s="53"/>
      <c r="J10" s="53"/>
      <c r="K10" s="54" t="s">
        <v>23</v>
      </c>
      <c r="L10" s="50" t="s">
        <v>40</v>
      </c>
    </row>
    <row r="11" spans="1:15" ht="84" customHeight="1" x14ac:dyDescent="0.2">
      <c r="A11" s="51"/>
      <c r="B11" s="51"/>
      <c r="C11" s="51"/>
      <c r="D11" s="70"/>
      <c r="E11" s="51"/>
      <c r="F11" s="72"/>
      <c r="G11" s="70"/>
      <c r="H11" s="45" t="s">
        <v>20</v>
      </c>
      <c r="I11" s="45" t="s">
        <v>21</v>
      </c>
      <c r="J11" s="5" t="s">
        <v>22</v>
      </c>
      <c r="K11" s="54"/>
      <c r="L11" s="51"/>
    </row>
    <row r="12" spans="1:15" s="3" customFormat="1" ht="15.75" customHeight="1" x14ac:dyDescent="0.2">
      <c r="A12" s="64" t="s">
        <v>39</v>
      </c>
      <c r="B12" s="65"/>
      <c r="C12" s="65"/>
      <c r="D12" s="65"/>
      <c r="E12" s="65"/>
      <c r="F12" s="65"/>
      <c r="G12" s="65"/>
      <c r="H12" s="65"/>
      <c r="I12" s="65"/>
      <c r="J12" s="65"/>
      <c r="K12" s="21"/>
      <c r="L12" s="45"/>
    </row>
    <row r="13" spans="1:15" s="6" customFormat="1" ht="32.25" customHeight="1" x14ac:dyDescent="0.2">
      <c r="A13" s="16">
        <v>1</v>
      </c>
      <c r="B13" s="17" t="s">
        <v>37</v>
      </c>
      <c r="C13" s="18" t="s">
        <v>18</v>
      </c>
      <c r="D13" s="19">
        <f>116.9</f>
        <v>116.9</v>
      </c>
      <c r="E13" s="18">
        <v>1</v>
      </c>
      <c r="F13" s="29">
        <f>ROUND((( 2.5+7.5+2.6+5+3)/100+1),3)*1.013</f>
        <v>1.2216779999999998</v>
      </c>
      <c r="G13" s="19">
        <f>ROUND((D13*E13*F13),2)</f>
        <v>142.81</v>
      </c>
      <c r="H13" s="20">
        <f>ROUND((0.8*G13*1.09*0.9721),2)</f>
        <v>121.06</v>
      </c>
      <c r="I13" s="20">
        <f>G13*0.04*1.09*0.9721</f>
        <v>6.0527962036000007</v>
      </c>
      <c r="J13" s="20">
        <f>ROUND((0.16*G13*1.09*0.9721),2)</f>
        <v>24.21</v>
      </c>
      <c r="K13" s="28">
        <f>SUM(H13:J13)</f>
        <v>151.32279620360001</v>
      </c>
      <c r="L13" s="42">
        <f>K13*0.07</f>
        <v>10.592595734252001</v>
      </c>
      <c r="N13" s="37"/>
      <c r="O13" s="38"/>
    </row>
    <row r="14" spans="1:15" s="3" customFormat="1" ht="13.5" x14ac:dyDescent="0.2">
      <c r="A14" s="59" t="s">
        <v>9</v>
      </c>
      <c r="B14" s="60"/>
      <c r="C14" s="60"/>
      <c r="D14" s="60"/>
      <c r="E14" s="60"/>
      <c r="F14" s="60"/>
      <c r="G14" s="61"/>
      <c r="H14" s="7">
        <f>SUM(H13:H13)</f>
        <v>121.06</v>
      </c>
      <c r="I14" s="7">
        <f>SUM(I13:I13)</f>
        <v>6.0527962036000007</v>
      </c>
      <c r="J14" s="7">
        <f>SUM(J13:J13)</f>
        <v>24.21</v>
      </c>
      <c r="K14" s="7">
        <f>SUM(H14:J14)</f>
        <v>151.32279620360001</v>
      </c>
      <c r="L14" s="7">
        <f>SUM(L13:L13)</f>
        <v>10.592595734252001</v>
      </c>
      <c r="N14" s="37"/>
      <c r="O14" s="38"/>
    </row>
    <row r="15" spans="1:15" s="9" customFormat="1" ht="13.5" customHeight="1" x14ac:dyDescent="0.2">
      <c r="A15" s="55" t="s">
        <v>10</v>
      </c>
      <c r="B15" s="55"/>
      <c r="C15" s="55"/>
      <c r="D15" s="55"/>
      <c r="E15" s="55"/>
      <c r="F15" s="55"/>
      <c r="G15" s="55"/>
      <c r="H15" s="8">
        <f>H14</f>
        <v>121.06</v>
      </c>
      <c r="I15" s="8">
        <f t="shared" ref="I15:J15" si="0">I14</f>
        <v>6.0527962036000007</v>
      </c>
      <c r="J15" s="8">
        <f t="shared" si="0"/>
        <v>24.21</v>
      </c>
      <c r="K15" s="8">
        <f>K14</f>
        <v>151.32279620360001</v>
      </c>
      <c r="L15" s="8">
        <f t="shared" ref="L15" si="1">L14</f>
        <v>10.592595734252001</v>
      </c>
    </row>
    <row r="16" spans="1:15" s="9" customFormat="1" ht="13.5" customHeight="1" x14ac:dyDescent="0.2">
      <c r="A16" s="56" t="s">
        <v>47</v>
      </c>
      <c r="B16" s="57"/>
      <c r="C16" s="57"/>
      <c r="D16" s="57"/>
      <c r="E16" s="57"/>
      <c r="F16" s="57"/>
      <c r="G16" s="58"/>
      <c r="H16" s="10">
        <f>H15*7.53</f>
        <v>911.58180000000004</v>
      </c>
      <c r="I16" s="10">
        <f>I15*4.53</f>
        <v>27.419166802308006</v>
      </c>
      <c r="J16" s="10">
        <f>J15*8.93</f>
        <v>216.1953</v>
      </c>
      <c r="K16" s="11">
        <f>SUM(H16:J16)</f>
        <v>1155.1962668023082</v>
      </c>
      <c r="L16" s="10">
        <f>L15*3.83</f>
        <v>40.569641662185163</v>
      </c>
    </row>
    <row r="17" spans="1:12" s="9" customFormat="1" ht="13.5" customHeight="1" x14ac:dyDescent="0.2">
      <c r="A17" s="62" t="s">
        <v>48</v>
      </c>
      <c r="B17" s="62"/>
      <c r="C17" s="62"/>
      <c r="D17" s="62"/>
      <c r="E17" s="62"/>
      <c r="F17" s="62"/>
      <c r="G17" s="62"/>
      <c r="H17" s="12">
        <f>H16*1.0115</f>
        <v>922.06499070000007</v>
      </c>
      <c r="I17" s="12">
        <f t="shared" ref="I17:J17" si="2">I16*1.0115</f>
        <v>27.73448722053455</v>
      </c>
      <c r="J17" s="12">
        <f t="shared" si="2"/>
        <v>218.68154595000001</v>
      </c>
      <c r="K17" s="46">
        <f>SUM(H17:J17)</f>
        <v>1168.4810238705347</v>
      </c>
      <c r="L17" s="12">
        <f>L16*1.0115</f>
        <v>41.036192541300295</v>
      </c>
    </row>
    <row r="18" spans="1:12" s="9" customFormat="1" ht="13.5" customHeight="1" x14ac:dyDescent="0.2">
      <c r="A18" s="62" t="s">
        <v>45</v>
      </c>
      <c r="B18" s="62"/>
      <c r="C18" s="62"/>
      <c r="D18" s="62"/>
      <c r="E18" s="62"/>
      <c r="F18" s="62"/>
      <c r="G18" s="62"/>
      <c r="H18" s="12">
        <f>H17*1.044</f>
        <v>962.63585029080014</v>
      </c>
      <c r="I18" s="12">
        <f t="shared" ref="I18:J18" si="3">I17*1.044</f>
        <v>28.954804658238071</v>
      </c>
      <c r="J18" s="12">
        <f t="shared" si="3"/>
        <v>228.30353397180002</v>
      </c>
      <c r="K18" s="46">
        <f>SUM(H18:J18)</f>
        <v>1219.8941889208384</v>
      </c>
      <c r="L18" s="12">
        <f>L17*1.044</f>
        <v>42.841785013117509</v>
      </c>
    </row>
    <row r="19" spans="1:12" s="9" customFormat="1" ht="13.5" hidden="1" customHeight="1" x14ac:dyDescent="0.2">
      <c r="A19" s="44"/>
      <c r="B19" s="47" t="s">
        <v>29</v>
      </c>
      <c r="C19" s="48"/>
      <c r="D19" s="48"/>
      <c r="E19" s="48"/>
      <c r="F19" s="48"/>
      <c r="G19" s="49"/>
      <c r="H19" s="31">
        <f>H18*0.18</f>
        <v>173.27445305234403</v>
      </c>
      <c r="I19" s="31">
        <f t="shared" ref="I19:J19" si="4">I18*0.18</f>
        <v>5.2118648384828523</v>
      </c>
      <c r="J19" s="31">
        <f t="shared" si="4"/>
        <v>41.094636114924</v>
      </c>
      <c r="K19" s="31">
        <f>SUM(H19:J19)</f>
        <v>219.58095400575087</v>
      </c>
      <c r="L19" s="31">
        <f t="shared" ref="L19" si="5">L18*0.18</f>
        <v>7.7115213023611515</v>
      </c>
    </row>
    <row r="20" spans="1:12" s="9" customFormat="1" ht="13.5" hidden="1" customHeight="1" x14ac:dyDescent="0.2">
      <c r="A20" s="44"/>
      <c r="B20" s="47" t="s">
        <v>30</v>
      </c>
      <c r="C20" s="48"/>
      <c r="D20" s="48"/>
      <c r="E20" s="48"/>
      <c r="F20" s="48"/>
      <c r="G20" s="49"/>
      <c r="H20" s="12">
        <f>H18+H19</f>
        <v>1135.9103033431443</v>
      </c>
      <c r="I20" s="12">
        <f t="shared" ref="I20:J20" si="6">I18+I19</f>
        <v>34.166669496720921</v>
      </c>
      <c r="J20" s="12">
        <f t="shared" si="6"/>
        <v>269.39817008672401</v>
      </c>
      <c r="K20" s="12">
        <f>SUM(H20:J20)</f>
        <v>1439.4751429265893</v>
      </c>
      <c r="L20" s="12">
        <f t="shared" ref="L20" si="7">L18+L19</f>
        <v>50.553306315478657</v>
      </c>
    </row>
    <row r="21" spans="1:12" s="9" customFormat="1" ht="13.5" customHeight="1" x14ac:dyDescent="0.2">
      <c r="A21" s="32"/>
      <c r="B21" s="32"/>
      <c r="C21" s="32"/>
      <c r="D21" s="32"/>
      <c r="E21" s="32"/>
      <c r="F21" s="32"/>
      <c r="G21" s="32"/>
      <c r="H21" s="14"/>
      <c r="I21" s="14"/>
      <c r="J21" s="14"/>
      <c r="K21" s="14"/>
      <c r="L21" s="13"/>
    </row>
    <row r="22" spans="1:12" s="33" customFormat="1" x14ac:dyDescent="0.2">
      <c r="B22" s="34" t="s">
        <v>11</v>
      </c>
    </row>
    <row r="23" spans="1:12" s="33" customFormat="1" x14ac:dyDescent="0.2">
      <c r="B23" s="43" t="s">
        <v>35</v>
      </c>
    </row>
    <row r="24" spans="1:12" s="33" customFormat="1" ht="38.25" customHeight="1" x14ac:dyDescent="0.2">
      <c r="A24" s="35" t="s">
        <v>12</v>
      </c>
      <c r="B24" s="63" t="s">
        <v>49</v>
      </c>
      <c r="C24" s="63"/>
      <c r="D24" s="63"/>
      <c r="E24" s="63"/>
      <c r="F24" s="63"/>
      <c r="G24" s="63"/>
      <c r="H24" s="63"/>
      <c r="I24" s="63"/>
      <c r="J24" s="63"/>
      <c r="K24" s="63"/>
    </row>
    <row r="25" spans="1:12" s="3" customFormat="1" ht="13.5" customHeight="1" x14ac:dyDescent="0.2">
      <c r="A25" s="22" t="s">
        <v>13</v>
      </c>
      <c r="B25" s="3" t="s">
        <v>14</v>
      </c>
    </row>
    <row r="26" spans="1:12" s="15" customFormat="1" outlineLevel="1" x14ac:dyDescent="0.2">
      <c r="A26" s="23">
        <v>3</v>
      </c>
      <c r="B26" s="24" t="s">
        <v>24</v>
      </c>
    </row>
    <row r="27" spans="1:12" s="15" customFormat="1" ht="16.5" customHeight="1" outlineLevel="1" x14ac:dyDescent="0.2">
      <c r="A27" s="25"/>
      <c r="B27" s="15" t="s">
        <v>34</v>
      </c>
      <c r="D27" s="15" t="s">
        <v>28</v>
      </c>
      <c r="I27" s="26"/>
    </row>
    <row r="28" spans="1:12" s="15" customFormat="1" outlineLevel="1" x14ac:dyDescent="0.2">
      <c r="A28" s="27" t="s">
        <v>15</v>
      </c>
      <c r="B28" s="15" t="s">
        <v>25</v>
      </c>
    </row>
    <row r="29" spans="1:12" s="15" customFormat="1" outlineLevel="1" x14ac:dyDescent="0.2">
      <c r="A29" s="27" t="s">
        <v>15</v>
      </c>
      <c r="B29" s="15" t="s">
        <v>26</v>
      </c>
    </row>
    <row r="30" spans="1:12" s="15" customFormat="1" outlineLevel="1" x14ac:dyDescent="0.2">
      <c r="A30" s="27" t="s">
        <v>15</v>
      </c>
      <c r="B30" s="15" t="s">
        <v>16</v>
      </c>
    </row>
    <row r="31" spans="1:12" s="15" customFormat="1" outlineLevel="1" x14ac:dyDescent="0.2">
      <c r="A31" s="27" t="s">
        <v>15</v>
      </c>
      <c r="B31" s="15" t="s">
        <v>27</v>
      </c>
    </row>
    <row r="32" spans="1:12" s="15" customFormat="1" outlineLevel="1" x14ac:dyDescent="0.2">
      <c r="A32" s="27" t="s">
        <v>15</v>
      </c>
      <c r="B32" s="15" t="s">
        <v>17</v>
      </c>
    </row>
    <row r="34" spans="2:26" x14ac:dyDescent="0.2">
      <c r="B34" s="39" t="s">
        <v>42</v>
      </c>
      <c r="C34" s="39"/>
      <c r="D34" s="39"/>
      <c r="E34" s="40"/>
      <c r="F34" s="39"/>
      <c r="G34" s="39"/>
      <c r="H34" s="40"/>
      <c r="I34" s="39" t="s">
        <v>43</v>
      </c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</row>
  </sheetData>
  <mergeCells count="24">
    <mergeCell ref="B24:K24"/>
    <mergeCell ref="A12:J12"/>
    <mergeCell ref="A5:K5"/>
    <mergeCell ref="A6:K6"/>
    <mergeCell ref="A7:K7"/>
    <mergeCell ref="A8:K8"/>
    <mergeCell ref="A9:K9"/>
    <mergeCell ref="A10:A11"/>
    <mergeCell ref="B10:B11"/>
    <mergeCell ref="C10:C11"/>
    <mergeCell ref="D10:D11"/>
    <mergeCell ref="E10:E11"/>
    <mergeCell ref="F10:F11"/>
    <mergeCell ref="G10:G11"/>
    <mergeCell ref="A18:G18"/>
    <mergeCell ref="B20:G20"/>
    <mergeCell ref="B19:G19"/>
    <mergeCell ref="L10:L11"/>
    <mergeCell ref="H10:J10"/>
    <mergeCell ref="K10:K11"/>
    <mergeCell ref="A15:G15"/>
    <mergeCell ref="A16:G16"/>
    <mergeCell ref="A14:G14"/>
    <mergeCell ref="A17:G17"/>
  </mergeCells>
  <pageMargins left="0" right="0" top="0" bottom="0" header="0.31496062992125984" footer="0.31496062992125984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4"/>
  <sheetViews>
    <sheetView workbookViewId="0">
      <selection activeCell="H16" sqref="H16"/>
    </sheetView>
  </sheetViews>
  <sheetFormatPr defaultColWidth="10.28515625" defaultRowHeight="12.75" outlineLevelRow="1" x14ac:dyDescent="0.2"/>
  <cols>
    <col min="1" max="1" width="3.85546875" style="1" customWidth="1"/>
    <col min="2" max="2" width="40.7109375" style="1" customWidth="1"/>
    <col min="3" max="3" width="11.42578125" style="1" customWidth="1"/>
    <col min="4" max="4" width="11" style="1" customWidth="1"/>
    <col min="5" max="5" width="7.85546875" style="1" customWidth="1"/>
    <col min="6" max="6" width="14" style="1" customWidth="1"/>
    <col min="7" max="7" width="11.85546875" style="1" customWidth="1"/>
    <col min="8" max="8" width="11.42578125" style="1" customWidth="1"/>
    <col min="9" max="9" width="10.28515625" style="1" customWidth="1"/>
    <col min="10" max="10" width="11.28515625" style="1" customWidth="1"/>
    <col min="11" max="11" width="11.5703125" style="1" customWidth="1"/>
    <col min="12" max="12" width="9.5703125" style="1" customWidth="1"/>
    <col min="13" max="16384" width="10.28515625" style="1"/>
  </cols>
  <sheetData>
    <row r="1" spans="1:15" x14ac:dyDescent="0.2">
      <c r="J1" s="36" t="s">
        <v>31</v>
      </c>
      <c r="K1" s="37"/>
    </row>
    <row r="2" spans="1:15" x14ac:dyDescent="0.2">
      <c r="J2" s="37"/>
      <c r="K2" s="38" t="s">
        <v>32</v>
      </c>
    </row>
    <row r="3" spans="1:15" x14ac:dyDescent="0.2">
      <c r="J3" s="37"/>
      <c r="K3" s="38" t="s">
        <v>33</v>
      </c>
    </row>
    <row r="4" spans="1:15" x14ac:dyDescent="0.2">
      <c r="J4" s="37"/>
      <c r="K4" s="38" t="s">
        <v>41</v>
      </c>
    </row>
    <row r="5" spans="1:15" x14ac:dyDescent="0.2">
      <c r="A5" s="66" t="s">
        <v>0</v>
      </c>
      <c r="B5" s="66"/>
      <c r="C5" s="66"/>
      <c r="D5" s="66"/>
      <c r="E5" s="66"/>
      <c r="F5" s="66"/>
      <c r="G5" s="66"/>
      <c r="H5" s="66"/>
      <c r="I5" s="66"/>
      <c r="J5" s="66"/>
      <c r="K5" s="66"/>
    </row>
    <row r="6" spans="1:15" ht="30" customHeight="1" x14ac:dyDescent="0.2">
      <c r="A6" s="67" t="s">
        <v>1</v>
      </c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5" s="2" customFormat="1" x14ac:dyDescent="0.2">
      <c r="A7" s="68" t="s">
        <v>46</v>
      </c>
      <c r="B7" s="68"/>
      <c r="C7" s="68"/>
      <c r="D7" s="68"/>
      <c r="E7" s="68"/>
      <c r="F7" s="68"/>
      <c r="G7" s="68"/>
      <c r="H7" s="68"/>
      <c r="I7" s="68"/>
      <c r="J7" s="68"/>
      <c r="K7" s="68"/>
    </row>
    <row r="8" spans="1:15" ht="12.75" customHeight="1" x14ac:dyDescent="0.2">
      <c r="A8" s="67" t="s">
        <v>44</v>
      </c>
      <c r="B8" s="67"/>
      <c r="C8" s="67"/>
      <c r="D8" s="67"/>
      <c r="E8" s="67"/>
      <c r="F8" s="67"/>
      <c r="G8" s="67"/>
      <c r="H8" s="67"/>
      <c r="I8" s="67"/>
      <c r="J8" s="67"/>
      <c r="K8" s="67"/>
    </row>
    <row r="9" spans="1:15" s="3" customFormat="1" x14ac:dyDescent="0.2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</row>
    <row r="10" spans="1:15" ht="27" customHeight="1" x14ac:dyDescent="0.2">
      <c r="A10" s="50" t="s">
        <v>2</v>
      </c>
      <c r="B10" s="50" t="s">
        <v>3</v>
      </c>
      <c r="C10" s="50" t="s">
        <v>4</v>
      </c>
      <c r="D10" s="50" t="s">
        <v>5</v>
      </c>
      <c r="E10" s="50" t="s">
        <v>6</v>
      </c>
      <c r="F10" s="71" t="s">
        <v>7</v>
      </c>
      <c r="G10" s="50" t="s">
        <v>8</v>
      </c>
      <c r="H10" s="52" t="s">
        <v>19</v>
      </c>
      <c r="I10" s="53"/>
      <c r="J10" s="53"/>
      <c r="K10" s="54" t="s">
        <v>23</v>
      </c>
      <c r="L10" s="50" t="s">
        <v>40</v>
      </c>
    </row>
    <row r="11" spans="1:15" ht="84" customHeight="1" x14ac:dyDescent="0.2">
      <c r="A11" s="51"/>
      <c r="B11" s="51"/>
      <c r="C11" s="51"/>
      <c r="D11" s="70"/>
      <c r="E11" s="51"/>
      <c r="F11" s="72"/>
      <c r="G11" s="70"/>
      <c r="H11" s="4" t="s">
        <v>20</v>
      </c>
      <c r="I11" s="4" t="s">
        <v>21</v>
      </c>
      <c r="J11" s="5" t="s">
        <v>22</v>
      </c>
      <c r="K11" s="54"/>
      <c r="L11" s="51"/>
    </row>
    <row r="12" spans="1:15" s="3" customFormat="1" ht="15.75" customHeight="1" x14ac:dyDescent="0.2">
      <c r="A12" s="64" t="s">
        <v>36</v>
      </c>
      <c r="B12" s="65"/>
      <c r="C12" s="65"/>
      <c r="D12" s="65"/>
      <c r="E12" s="65"/>
      <c r="F12" s="65"/>
      <c r="G12" s="65"/>
      <c r="H12" s="65"/>
      <c r="I12" s="65"/>
      <c r="J12" s="65"/>
      <c r="K12" s="21"/>
      <c r="L12" s="41"/>
    </row>
    <row r="13" spans="1:15" s="6" customFormat="1" ht="32.25" customHeight="1" x14ac:dyDescent="0.2">
      <c r="A13" s="16">
        <v>1</v>
      </c>
      <c r="B13" s="17" t="s">
        <v>37</v>
      </c>
      <c r="C13" s="18" t="s">
        <v>18</v>
      </c>
      <c r="D13" s="19">
        <f>127.9</f>
        <v>127.9</v>
      </c>
      <c r="E13" s="18">
        <v>1</v>
      </c>
      <c r="F13" s="29">
        <f>ROUND((( 2.5+7.5+2.6+5+3)/100+1),3)*1.013</f>
        <v>1.2216779999999998</v>
      </c>
      <c r="G13" s="19">
        <f>ROUND((D13*E13*F13),2)</f>
        <v>156.25</v>
      </c>
      <c r="H13" s="20">
        <f>ROUND((0.8*G13*1.09*0.9721),2)</f>
        <v>132.44999999999999</v>
      </c>
      <c r="I13" s="20">
        <f>G13*0.04*1.09*0.9721</f>
        <v>6.6224312500000009</v>
      </c>
      <c r="J13" s="20">
        <f>ROUND((0.16*G13*1.09*0.9721),2)</f>
        <v>26.49</v>
      </c>
      <c r="K13" s="28">
        <f>SUM(H13:J13)</f>
        <v>165.56243125</v>
      </c>
      <c r="L13" s="42">
        <f>K13*0.07</f>
        <v>11.589370187500002</v>
      </c>
      <c r="N13" s="37"/>
      <c r="O13" s="38"/>
    </row>
    <row r="14" spans="1:15" s="3" customFormat="1" ht="13.5" x14ac:dyDescent="0.2">
      <c r="A14" s="59" t="s">
        <v>9</v>
      </c>
      <c r="B14" s="60"/>
      <c r="C14" s="60"/>
      <c r="D14" s="60"/>
      <c r="E14" s="60"/>
      <c r="F14" s="60"/>
      <c r="G14" s="61"/>
      <c r="H14" s="7">
        <f>SUM(H13:H13)</f>
        <v>132.44999999999999</v>
      </c>
      <c r="I14" s="7">
        <f>SUM(I13:I13)</f>
        <v>6.6224312500000009</v>
      </c>
      <c r="J14" s="7">
        <f>SUM(J13:J13)</f>
        <v>26.49</v>
      </c>
      <c r="K14" s="7">
        <f>SUM(H14:J14)</f>
        <v>165.56243125</v>
      </c>
      <c r="L14" s="7">
        <f>SUM(L13:L13)</f>
        <v>11.589370187500002</v>
      </c>
      <c r="N14" s="37"/>
      <c r="O14" s="38"/>
    </row>
    <row r="15" spans="1:15" s="9" customFormat="1" ht="13.5" customHeight="1" x14ac:dyDescent="0.2">
      <c r="A15" s="55" t="s">
        <v>10</v>
      </c>
      <c r="B15" s="55"/>
      <c r="C15" s="55"/>
      <c r="D15" s="55"/>
      <c r="E15" s="55"/>
      <c r="F15" s="55"/>
      <c r="G15" s="55"/>
      <c r="H15" s="8">
        <f>H14</f>
        <v>132.44999999999999</v>
      </c>
      <c r="I15" s="8">
        <f t="shared" ref="I15:J15" si="0">I14</f>
        <v>6.6224312500000009</v>
      </c>
      <c r="J15" s="8">
        <f t="shared" si="0"/>
        <v>26.49</v>
      </c>
      <c r="K15" s="8">
        <f>K14</f>
        <v>165.56243125</v>
      </c>
      <c r="L15" s="8">
        <f t="shared" ref="L15" si="1">L14</f>
        <v>11.589370187500002</v>
      </c>
    </row>
    <row r="16" spans="1:15" s="9" customFormat="1" ht="13.5" customHeight="1" x14ac:dyDescent="0.2">
      <c r="A16" s="56" t="s">
        <v>47</v>
      </c>
      <c r="B16" s="57"/>
      <c r="C16" s="57"/>
      <c r="D16" s="57"/>
      <c r="E16" s="57"/>
      <c r="F16" s="57"/>
      <c r="G16" s="58"/>
      <c r="H16" s="10">
        <f>H15*7.53</f>
        <v>997.34849999999994</v>
      </c>
      <c r="I16" s="10">
        <f>I15*4.53</f>
        <v>29.999613562500006</v>
      </c>
      <c r="J16" s="10">
        <f>J15*8.93</f>
        <v>236.55569999999997</v>
      </c>
      <c r="K16" s="11">
        <f>SUM(H16:J16)</f>
        <v>1263.9038135624999</v>
      </c>
      <c r="L16" s="10">
        <f>L15*3.83</f>
        <v>44.38728781812501</v>
      </c>
    </row>
    <row r="17" spans="1:12" s="9" customFormat="1" ht="13.5" customHeight="1" x14ac:dyDescent="0.2">
      <c r="A17" s="62" t="s">
        <v>48</v>
      </c>
      <c r="B17" s="62"/>
      <c r="C17" s="62"/>
      <c r="D17" s="62"/>
      <c r="E17" s="62"/>
      <c r="F17" s="62"/>
      <c r="G17" s="62"/>
      <c r="H17" s="12">
        <f>H16*1.0115</f>
        <v>1008.81800775</v>
      </c>
      <c r="I17" s="12">
        <f t="shared" ref="I17:J17" si="2">I16*1.0115</f>
        <v>30.344609118468757</v>
      </c>
      <c r="J17" s="12">
        <f t="shared" si="2"/>
        <v>239.27609054999999</v>
      </c>
      <c r="K17" s="46">
        <f>SUM(H17:J17)</f>
        <v>1278.4387074184688</v>
      </c>
      <c r="L17" s="12">
        <f>L16*1.0115</f>
        <v>44.897741628033451</v>
      </c>
    </row>
    <row r="18" spans="1:12" s="9" customFormat="1" ht="13.5" customHeight="1" x14ac:dyDescent="0.2">
      <c r="A18" s="62" t="s">
        <v>45</v>
      </c>
      <c r="B18" s="62"/>
      <c r="C18" s="62"/>
      <c r="D18" s="62"/>
      <c r="E18" s="62"/>
      <c r="F18" s="62"/>
      <c r="G18" s="62"/>
      <c r="H18" s="12">
        <f>H17*1.044</f>
        <v>1053.2060000910001</v>
      </c>
      <c r="I18" s="12">
        <f t="shared" ref="I18:J18" si="3">I17*1.044</f>
        <v>31.679771919681382</v>
      </c>
      <c r="J18" s="12">
        <f t="shared" si="3"/>
        <v>249.80423853420001</v>
      </c>
      <c r="K18" s="46">
        <f>SUM(H18:J18)</f>
        <v>1334.6900105448815</v>
      </c>
      <c r="L18" s="12">
        <f>L17*1.044</f>
        <v>46.873242259666924</v>
      </c>
    </row>
    <row r="19" spans="1:12" s="9" customFormat="1" ht="13.5" hidden="1" customHeight="1" x14ac:dyDescent="0.2">
      <c r="A19" s="30"/>
      <c r="B19" s="47" t="s">
        <v>29</v>
      </c>
      <c r="C19" s="48"/>
      <c r="D19" s="48"/>
      <c r="E19" s="48"/>
      <c r="F19" s="48"/>
      <c r="G19" s="49"/>
      <c r="H19" s="31">
        <f>H18*0.18</f>
        <v>189.57708001637999</v>
      </c>
      <c r="I19" s="31">
        <f t="shared" ref="I19:J19" si="4">I18*0.18</f>
        <v>5.7023589455426489</v>
      </c>
      <c r="J19" s="31">
        <f t="shared" si="4"/>
        <v>44.964762936155999</v>
      </c>
      <c r="K19" s="31">
        <f>SUM(H19:J19)</f>
        <v>240.24420189807864</v>
      </c>
      <c r="L19" s="31">
        <f t="shared" ref="L19" si="5">L18*0.18</f>
        <v>8.4371836067400459</v>
      </c>
    </row>
    <row r="20" spans="1:12" s="9" customFormat="1" ht="13.5" hidden="1" customHeight="1" x14ac:dyDescent="0.2">
      <c r="A20" s="30"/>
      <c r="B20" s="47" t="s">
        <v>30</v>
      </c>
      <c r="C20" s="48"/>
      <c r="D20" s="48"/>
      <c r="E20" s="48"/>
      <c r="F20" s="48"/>
      <c r="G20" s="49"/>
      <c r="H20" s="12">
        <f>H18+H19</f>
        <v>1242.7830801073801</v>
      </c>
      <c r="I20" s="12">
        <f t="shared" ref="I20:J20" si="6">I18+I19</f>
        <v>37.382130865224028</v>
      </c>
      <c r="J20" s="12">
        <f t="shared" si="6"/>
        <v>294.76900147035599</v>
      </c>
      <c r="K20" s="12">
        <f>SUM(H20:J20)</f>
        <v>1574.9342124429602</v>
      </c>
      <c r="L20" s="12">
        <f t="shared" ref="L20" si="7">L18+L19</f>
        <v>55.310425866406973</v>
      </c>
    </row>
    <row r="21" spans="1:12" s="9" customFormat="1" ht="13.5" customHeight="1" x14ac:dyDescent="0.2">
      <c r="A21" s="32"/>
      <c r="B21" s="32"/>
      <c r="C21" s="32"/>
      <c r="D21" s="32"/>
      <c r="E21" s="32"/>
      <c r="F21" s="32"/>
      <c r="G21" s="32"/>
      <c r="H21" s="14"/>
      <c r="I21" s="14"/>
      <c r="J21" s="14"/>
      <c r="K21" s="14"/>
      <c r="L21" s="13"/>
    </row>
    <row r="22" spans="1:12" s="33" customFormat="1" x14ac:dyDescent="0.2">
      <c r="B22" s="34" t="s">
        <v>11</v>
      </c>
    </row>
    <row r="23" spans="1:12" s="33" customFormat="1" x14ac:dyDescent="0.2">
      <c r="B23" s="43" t="s">
        <v>35</v>
      </c>
    </row>
    <row r="24" spans="1:12" s="33" customFormat="1" ht="38.25" customHeight="1" x14ac:dyDescent="0.2">
      <c r="A24" s="35" t="s">
        <v>12</v>
      </c>
      <c r="B24" s="63" t="s">
        <v>49</v>
      </c>
      <c r="C24" s="63"/>
      <c r="D24" s="63"/>
      <c r="E24" s="63"/>
      <c r="F24" s="63"/>
      <c r="G24" s="63"/>
      <c r="H24" s="63"/>
      <c r="I24" s="63"/>
      <c r="J24" s="63"/>
      <c r="K24" s="63"/>
    </row>
    <row r="25" spans="1:12" s="3" customFormat="1" ht="13.5" customHeight="1" x14ac:dyDescent="0.2">
      <c r="A25" s="22" t="s">
        <v>13</v>
      </c>
      <c r="B25" s="3" t="s">
        <v>14</v>
      </c>
    </row>
    <row r="26" spans="1:12" s="15" customFormat="1" outlineLevel="1" x14ac:dyDescent="0.2">
      <c r="A26" s="23">
        <v>3</v>
      </c>
      <c r="B26" s="24" t="s">
        <v>24</v>
      </c>
    </row>
    <row r="27" spans="1:12" s="15" customFormat="1" ht="16.5" customHeight="1" outlineLevel="1" x14ac:dyDescent="0.2">
      <c r="A27" s="25"/>
      <c r="B27" s="15" t="s">
        <v>34</v>
      </c>
      <c r="D27" s="15" t="s">
        <v>28</v>
      </c>
      <c r="I27" s="26"/>
    </row>
    <row r="28" spans="1:12" s="15" customFormat="1" outlineLevel="1" x14ac:dyDescent="0.2">
      <c r="A28" s="27" t="s">
        <v>15</v>
      </c>
      <c r="B28" s="15" t="s">
        <v>25</v>
      </c>
    </row>
    <row r="29" spans="1:12" s="15" customFormat="1" outlineLevel="1" x14ac:dyDescent="0.2">
      <c r="A29" s="27" t="s">
        <v>15</v>
      </c>
      <c r="B29" s="15" t="s">
        <v>26</v>
      </c>
    </row>
    <row r="30" spans="1:12" s="15" customFormat="1" outlineLevel="1" x14ac:dyDescent="0.2">
      <c r="A30" s="27" t="s">
        <v>15</v>
      </c>
      <c r="B30" s="15" t="s">
        <v>16</v>
      </c>
    </row>
    <row r="31" spans="1:12" s="15" customFormat="1" outlineLevel="1" x14ac:dyDescent="0.2">
      <c r="A31" s="27" t="s">
        <v>15</v>
      </c>
      <c r="B31" s="15" t="s">
        <v>27</v>
      </c>
    </row>
    <row r="32" spans="1:12" s="15" customFormat="1" outlineLevel="1" x14ac:dyDescent="0.2">
      <c r="A32" s="27" t="s">
        <v>15</v>
      </c>
      <c r="B32" s="15" t="s">
        <v>17</v>
      </c>
    </row>
    <row r="34" spans="2:26" x14ac:dyDescent="0.2">
      <c r="B34" s="39" t="s">
        <v>42</v>
      </c>
      <c r="C34" s="39"/>
      <c r="D34" s="39"/>
      <c r="E34" s="40"/>
      <c r="F34" s="39"/>
      <c r="G34" s="39"/>
      <c r="H34" s="40"/>
      <c r="I34" s="39" t="s">
        <v>43</v>
      </c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</row>
  </sheetData>
  <mergeCells count="24">
    <mergeCell ref="A12:J12"/>
    <mergeCell ref="A10:A11"/>
    <mergeCell ref="B10:B11"/>
    <mergeCell ref="C10:C11"/>
    <mergeCell ref="B19:G19"/>
    <mergeCell ref="B20:G20"/>
    <mergeCell ref="B24:K24"/>
    <mergeCell ref="A18:G18"/>
    <mergeCell ref="A14:G14"/>
    <mergeCell ref="A15:G15"/>
    <mergeCell ref="A16:G16"/>
    <mergeCell ref="A17:G17"/>
    <mergeCell ref="L10:L11"/>
    <mergeCell ref="D10:D11"/>
    <mergeCell ref="E10:E11"/>
    <mergeCell ref="A5:K5"/>
    <mergeCell ref="A6:K6"/>
    <mergeCell ref="A7:K7"/>
    <mergeCell ref="A8:K8"/>
    <mergeCell ref="A9:K9"/>
    <mergeCell ref="F10:F11"/>
    <mergeCell ref="G10:G11"/>
    <mergeCell ref="H10:J10"/>
    <mergeCell ref="K10:K11"/>
  </mergeCells>
  <pageMargins left="0.39370078740157483" right="0" top="0.39370078740157483" bottom="0" header="0.31496062992125984" footer="0.31496062992125984"/>
  <pageSetup paperSize="9" scale="9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4"/>
  <sheetViews>
    <sheetView tabSelected="1" workbookViewId="0">
      <selection activeCell="I36" sqref="I36"/>
    </sheetView>
  </sheetViews>
  <sheetFormatPr defaultColWidth="10.28515625" defaultRowHeight="12.75" outlineLevelRow="1" x14ac:dyDescent="0.2"/>
  <cols>
    <col min="1" max="1" width="3.85546875" style="1" customWidth="1"/>
    <col min="2" max="2" width="40.7109375" style="1" customWidth="1"/>
    <col min="3" max="3" width="11.42578125" style="1" customWidth="1"/>
    <col min="4" max="4" width="11" style="1" customWidth="1"/>
    <col min="5" max="5" width="7.85546875" style="1" customWidth="1"/>
    <col min="6" max="6" width="14" style="1" customWidth="1"/>
    <col min="7" max="7" width="11.85546875" style="1" customWidth="1"/>
    <col min="8" max="8" width="11.42578125" style="1" customWidth="1"/>
    <col min="9" max="9" width="10.28515625" style="1" customWidth="1"/>
    <col min="10" max="10" width="11.28515625" style="1" customWidth="1"/>
    <col min="11" max="11" width="11.5703125" style="1" customWidth="1"/>
    <col min="12" max="12" width="9.5703125" style="1" customWidth="1"/>
    <col min="13" max="16384" width="10.28515625" style="1"/>
  </cols>
  <sheetData>
    <row r="1" spans="1:15" x14ac:dyDescent="0.2">
      <c r="J1" s="36" t="s">
        <v>31</v>
      </c>
      <c r="K1" s="37"/>
    </row>
    <row r="2" spans="1:15" x14ac:dyDescent="0.2">
      <c r="J2" s="37"/>
      <c r="K2" s="38" t="s">
        <v>32</v>
      </c>
    </row>
    <row r="3" spans="1:15" x14ac:dyDescent="0.2">
      <c r="J3" s="37"/>
      <c r="K3" s="38" t="s">
        <v>33</v>
      </c>
    </row>
    <row r="4" spans="1:15" x14ac:dyDescent="0.2">
      <c r="J4" s="37"/>
      <c r="K4" s="38" t="s">
        <v>41</v>
      </c>
    </row>
    <row r="5" spans="1:15" x14ac:dyDescent="0.2">
      <c r="A5" s="66" t="s">
        <v>0</v>
      </c>
      <c r="B5" s="66"/>
      <c r="C5" s="66"/>
      <c r="D5" s="66"/>
      <c r="E5" s="66"/>
      <c r="F5" s="66"/>
      <c r="G5" s="66"/>
      <c r="H5" s="66"/>
      <c r="I5" s="66"/>
      <c r="J5" s="66"/>
      <c r="K5" s="66"/>
    </row>
    <row r="6" spans="1:15" ht="30" customHeight="1" x14ac:dyDescent="0.2">
      <c r="A6" s="67" t="s">
        <v>1</v>
      </c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5" s="2" customFormat="1" x14ac:dyDescent="0.2">
      <c r="A7" s="68" t="s">
        <v>46</v>
      </c>
      <c r="B7" s="68"/>
      <c r="C7" s="68"/>
      <c r="D7" s="68"/>
      <c r="E7" s="68"/>
      <c r="F7" s="68"/>
      <c r="G7" s="68"/>
      <c r="H7" s="68"/>
      <c r="I7" s="68"/>
      <c r="J7" s="68"/>
      <c r="K7" s="68"/>
    </row>
    <row r="8" spans="1:15" ht="12.75" customHeight="1" x14ac:dyDescent="0.2">
      <c r="A8" s="67" t="s">
        <v>44</v>
      </c>
      <c r="B8" s="67"/>
      <c r="C8" s="67"/>
      <c r="D8" s="67"/>
      <c r="E8" s="67"/>
      <c r="F8" s="67"/>
      <c r="G8" s="67"/>
      <c r="H8" s="67"/>
      <c r="I8" s="67"/>
      <c r="J8" s="67"/>
      <c r="K8" s="67"/>
    </row>
    <row r="9" spans="1:15" s="3" customFormat="1" x14ac:dyDescent="0.2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</row>
    <row r="10" spans="1:15" ht="27" customHeight="1" x14ac:dyDescent="0.2">
      <c r="A10" s="50" t="s">
        <v>2</v>
      </c>
      <c r="B10" s="50" t="s">
        <v>3</v>
      </c>
      <c r="C10" s="50" t="s">
        <v>4</v>
      </c>
      <c r="D10" s="50" t="s">
        <v>5</v>
      </c>
      <c r="E10" s="50" t="s">
        <v>6</v>
      </c>
      <c r="F10" s="71" t="s">
        <v>7</v>
      </c>
      <c r="G10" s="50" t="s">
        <v>8</v>
      </c>
      <c r="H10" s="52" t="s">
        <v>19</v>
      </c>
      <c r="I10" s="53"/>
      <c r="J10" s="53"/>
      <c r="K10" s="54" t="s">
        <v>23</v>
      </c>
      <c r="L10" s="50" t="s">
        <v>40</v>
      </c>
    </row>
    <row r="11" spans="1:15" ht="84" customHeight="1" x14ac:dyDescent="0.2">
      <c r="A11" s="51"/>
      <c r="B11" s="51"/>
      <c r="C11" s="51"/>
      <c r="D11" s="70"/>
      <c r="E11" s="51"/>
      <c r="F11" s="72"/>
      <c r="G11" s="70"/>
      <c r="H11" s="45" t="s">
        <v>20</v>
      </c>
      <c r="I11" s="45" t="s">
        <v>21</v>
      </c>
      <c r="J11" s="5" t="s">
        <v>22</v>
      </c>
      <c r="K11" s="54"/>
      <c r="L11" s="51"/>
    </row>
    <row r="12" spans="1:15" s="3" customFormat="1" ht="15.75" customHeight="1" x14ac:dyDescent="0.2">
      <c r="A12" s="64" t="s">
        <v>38</v>
      </c>
      <c r="B12" s="65"/>
      <c r="C12" s="65"/>
      <c r="D12" s="65"/>
      <c r="E12" s="65"/>
      <c r="F12" s="65"/>
      <c r="G12" s="65"/>
      <c r="H12" s="65"/>
      <c r="I12" s="65"/>
      <c r="J12" s="65"/>
      <c r="K12" s="21"/>
      <c r="L12" s="45"/>
    </row>
    <row r="13" spans="1:15" s="6" customFormat="1" ht="32.25" customHeight="1" x14ac:dyDescent="0.2">
      <c r="A13" s="16">
        <v>1</v>
      </c>
      <c r="B13" s="17" t="s">
        <v>37</v>
      </c>
      <c r="C13" s="18" t="s">
        <v>18</v>
      </c>
      <c r="D13" s="19">
        <f>133.4</f>
        <v>133.4</v>
      </c>
      <c r="E13" s="18">
        <v>1</v>
      </c>
      <c r="F13" s="29">
        <f>ROUND((( 2.5+7.5+2.6+5+3)/100+1),3)*1.013</f>
        <v>1.2216779999999998</v>
      </c>
      <c r="G13" s="19">
        <f>ROUND((D13*E13*F13),2)</f>
        <v>162.97</v>
      </c>
      <c r="H13" s="20">
        <f>ROUND((0.8*G13*1.09*0.9721),2)</f>
        <v>138.13999999999999</v>
      </c>
      <c r="I13" s="20">
        <f>G13*0.04*1.09*0.9721</f>
        <v>6.9072487732000001</v>
      </c>
      <c r="J13" s="20">
        <f>ROUND((0.16*G13*1.09*0.9721),2)</f>
        <v>27.63</v>
      </c>
      <c r="K13" s="28">
        <f>SUM(H13:J13)</f>
        <v>172.67724877319998</v>
      </c>
      <c r="L13" s="42">
        <f>K13*0.07</f>
        <v>12.087407414124</v>
      </c>
      <c r="N13" s="37"/>
      <c r="O13" s="38"/>
    </row>
    <row r="14" spans="1:15" s="3" customFormat="1" ht="13.5" x14ac:dyDescent="0.2">
      <c r="A14" s="59" t="s">
        <v>9</v>
      </c>
      <c r="B14" s="60"/>
      <c r="C14" s="60"/>
      <c r="D14" s="60"/>
      <c r="E14" s="60"/>
      <c r="F14" s="60"/>
      <c r="G14" s="61"/>
      <c r="H14" s="7">
        <f>SUM(H13:H13)</f>
        <v>138.13999999999999</v>
      </c>
      <c r="I14" s="7">
        <f>SUM(I13:I13)</f>
        <v>6.9072487732000001</v>
      </c>
      <c r="J14" s="7">
        <f>SUM(J13:J13)</f>
        <v>27.63</v>
      </c>
      <c r="K14" s="7">
        <f>SUM(H14:J14)</f>
        <v>172.67724877319998</v>
      </c>
      <c r="L14" s="7">
        <f>SUM(L13:L13)</f>
        <v>12.087407414124</v>
      </c>
      <c r="N14" s="37"/>
      <c r="O14" s="38"/>
    </row>
    <row r="15" spans="1:15" s="9" customFormat="1" ht="13.5" customHeight="1" x14ac:dyDescent="0.2">
      <c r="A15" s="55" t="s">
        <v>10</v>
      </c>
      <c r="B15" s="55"/>
      <c r="C15" s="55"/>
      <c r="D15" s="55"/>
      <c r="E15" s="55"/>
      <c r="F15" s="55"/>
      <c r="G15" s="55"/>
      <c r="H15" s="8">
        <f>H14</f>
        <v>138.13999999999999</v>
      </c>
      <c r="I15" s="8">
        <f t="shared" ref="I15:J15" si="0">I14</f>
        <v>6.9072487732000001</v>
      </c>
      <c r="J15" s="8">
        <f t="shared" si="0"/>
        <v>27.63</v>
      </c>
      <c r="K15" s="8">
        <f>K14</f>
        <v>172.67724877319998</v>
      </c>
      <c r="L15" s="8">
        <f t="shared" ref="L15" si="1">L14</f>
        <v>12.087407414124</v>
      </c>
    </row>
    <row r="16" spans="1:15" s="9" customFormat="1" ht="13.5" customHeight="1" x14ac:dyDescent="0.2">
      <c r="A16" s="56" t="s">
        <v>47</v>
      </c>
      <c r="B16" s="57"/>
      <c r="C16" s="57"/>
      <c r="D16" s="57"/>
      <c r="E16" s="57"/>
      <c r="F16" s="57"/>
      <c r="G16" s="58"/>
      <c r="H16" s="10">
        <f>H15*7.53</f>
        <v>1040.1941999999999</v>
      </c>
      <c r="I16" s="10">
        <f>I15*4.53</f>
        <v>31.289836942596001</v>
      </c>
      <c r="J16" s="10">
        <f>J15*8.93</f>
        <v>246.73589999999999</v>
      </c>
      <c r="K16" s="11">
        <f>SUM(H16:J16)</f>
        <v>1318.2199369425957</v>
      </c>
      <c r="L16" s="10">
        <f>L15*3.83</f>
        <v>46.294770396094918</v>
      </c>
    </row>
    <row r="17" spans="1:12" s="9" customFormat="1" ht="13.5" customHeight="1" x14ac:dyDescent="0.2">
      <c r="A17" s="62" t="s">
        <v>48</v>
      </c>
      <c r="B17" s="62"/>
      <c r="C17" s="62"/>
      <c r="D17" s="62"/>
      <c r="E17" s="62"/>
      <c r="F17" s="62"/>
      <c r="G17" s="62"/>
      <c r="H17" s="12">
        <f>H16*1.0115</f>
        <v>1052.1564332999999</v>
      </c>
      <c r="I17" s="12">
        <f t="shared" ref="I17:J17" si="2">I16*1.0115</f>
        <v>31.649670067435856</v>
      </c>
      <c r="J17" s="12">
        <f t="shared" si="2"/>
        <v>249.57336285</v>
      </c>
      <c r="K17" s="46">
        <f>SUM(H17:J17)</f>
        <v>1333.3794662174357</v>
      </c>
      <c r="L17" s="12">
        <f>L16*1.0115</f>
        <v>46.827160255650014</v>
      </c>
    </row>
    <row r="18" spans="1:12" s="9" customFormat="1" ht="13.5" customHeight="1" x14ac:dyDescent="0.2">
      <c r="A18" s="62" t="s">
        <v>45</v>
      </c>
      <c r="B18" s="62"/>
      <c r="C18" s="62"/>
      <c r="D18" s="62"/>
      <c r="E18" s="62"/>
      <c r="F18" s="62"/>
      <c r="G18" s="62"/>
      <c r="H18" s="12">
        <f>H17*1.044</f>
        <v>1098.4513163652</v>
      </c>
      <c r="I18" s="12">
        <f t="shared" ref="I18:J18" si="3">I17*1.044</f>
        <v>33.042255550403034</v>
      </c>
      <c r="J18" s="12">
        <f t="shared" si="3"/>
        <v>260.55459081539999</v>
      </c>
      <c r="K18" s="46">
        <f>SUM(H18:J18)</f>
        <v>1392.048162731003</v>
      </c>
      <c r="L18" s="12">
        <f>L17*1.044</f>
        <v>48.887555306898619</v>
      </c>
    </row>
    <row r="19" spans="1:12" s="9" customFormat="1" ht="13.5" hidden="1" customHeight="1" x14ac:dyDescent="0.2">
      <c r="A19" s="44"/>
      <c r="B19" s="47" t="s">
        <v>29</v>
      </c>
      <c r="C19" s="48"/>
      <c r="D19" s="48"/>
      <c r="E19" s="48"/>
      <c r="F19" s="48"/>
      <c r="G19" s="49"/>
      <c r="H19" s="31">
        <f>H18*0.18</f>
        <v>197.721236945736</v>
      </c>
      <c r="I19" s="31">
        <f t="shared" ref="I19:J19" si="4">I18*0.18</f>
        <v>5.9476059990725458</v>
      </c>
      <c r="J19" s="31">
        <f t="shared" si="4"/>
        <v>46.899826346771995</v>
      </c>
      <c r="K19" s="31">
        <f>SUM(H19:J19)</f>
        <v>250.56866929158053</v>
      </c>
      <c r="L19" s="31">
        <f t="shared" ref="L19" si="5">L18*0.18</f>
        <v>8.7997599552417505</v>
      </c>
    </row>
    <row r="20" spans="1:12" s="9" customFormat="1" ht="13.5" hidden="1" customHeight="1" x14ac:dyDescent="0.2">
      <c r="A20" s="44"/>
      <c r="B20" s="47" t="s">
        <v>30</v>
      </c>
      <c r="C20" s="48"/>
      <c r="D20" s="48"/>
      <c r="E20" s="48"/>
      <c r="F20" s="48"/>
      <c r="G20" s="49"/>
      <c r="H20" s="12">
        <f>H18+H19</f>
        <v>1296.1725533109361</v>
      </c>
      <c r="I20" s="12">
        <f t="shared" ref="I20:J20" si="6">I18+I19</f>
        <v>38.989861549475577</v>
      </c>
      <c r="J20" s="12">
        <f t="shared" si="6"/>
        <v>307.45441716217198</v>
      </c>
      <c r="K20" s="12">
        <f>SUM(H20:J20)</f>
        <v>1642.6168320225836</v>
      </c>
      <c r="L20" s="12">
        <f t="shared" ref="L20" si="7">L18+L19</f>
        <v>57.687315262140373</v>
      </c>
    </row>
    <row r="21" spans="1:12" s="9" customFormat="1" ht="13.5" customHeight="1" x14ac:dyDescent="0.2">
      <c r="A21" s="32"/>
      <c r="B21" s="32"/>
      <c r="C21" s="32"/>
      <c r="D21" s="32"/>
      <c r="E21" s="32"/>
      <c r="F21" s="32"/>
      <c r="G21" s="32"/>
      <c r="H21" s="14"/>
      <c r="I21" s="14"/>
      <c r="J21" s="14"/>
      <c r="K21" s="14"/>
      <c r="L21" s="13"/>
    </row>
    <row r="22" spans="1:12" s="33" customFormat="1" x14ac:dyDescent="0.2">
      <c r="B22" s="34" t="s">
        <v>11</v>
      </c>
    </row>
    <row r="23" spans="1:12" s="33" customFormat="1" x14ac:dyDescent="0.2">
      <c r="B23" s="43" t="s">
        <v>35</v>
      </c>
    </row>
    <row r="24" spans="1:12" s="33" customFormat="1" ht="38.25" customHeight="1" x14ac:dyDescent="0.2">
      <c r="A24" s="35" t="s">
        <v>12</v>
      </c>
      <c r="B24" s="63" t="s">
        <v>49</v>
      </c>
      <c r="C24" s="63"/>
      <c r="D24" s="63"/>
      <c r="E24" s="63"/>
      <c r="F24" s="63"/>
      <c r="G24" s="63"/>
      <c r="H24" s="63"/>
      <c r="I24" s="63"/>
      <c r="J24" s="63"/>
      <c r="K24" s="63"/>
    </row>
    <row r="25" spans="1:12" s="3" customFormat="1" ht="13.5" customHeight="1" x14ac:dyDescent="0.2">
      <c r="A25" s="22" t="s">
        <v>13</v>
      </c>
      <c r="B25" s="3" t="s">
        <v>14</v>
      </c>
    </row>
    <row r="26" spans="1:12" s="15" customFormat="1" outlineLevel="1" x14ac:dyDescent="0.2">
      <c r="A26" s="23">
        <v>3</v>
      </c>
      <c r="B26" s="24" t="s">
        <v>24</v>
      </c>
    </row>
    <row r="27" spans="1:12" s="15" customFormat="1" ht="16.5" customHeight="1" outlineLevel="1" x14ac:dyDescent="0.2">
      <c r="A27" s="25"/>
      <c r="B27" s="15" t="s">
        <v>34</v>
      </c>
      <c r="D27" s="15" t="s">
        <v>28</v>
      </c>
      <c r="I27" s="26"/>
    </row>
    <row r="28" spans="1:12" s="15" customFormat="1" outlineLevel="1" x14ac:dyDescent="0.2">
      <c r="A28" s="27" t="s">
        <v>15</v>
      </c>
      <c r="B28" s="15" t="s">
        <v>25</v>
      </c>
    </row>
    <row r="29" spans="1:12" s="15" customFormat="1" outlineLevel="1" x14ac:dyDescent="0.2">
      <c r="A29" s="27" t="s">
        <v>15</v>
      </c>
      <c r="B29" s="15" t="s">
        <v>26</v>
      </c>
    </row>
    <row r="30" spans="1:12" s="15" customFormat="1" outlineLevel="1" x14ac:dyDescent="0.2">
      <c r="A30" s="27" t="s">
        <v>15</v>
      </c>
      <c r="B30" s="15" t="s">
        <v>16</v>
      </c>
    </row>
    <row r="31" spans="1:12" s="15" customFormat="1" outlineLevel="1" x14ac:dyDescent="0.2">
      <c r="A31" s="27" t="s">
        <v>15</v>
      </c>
      <c r="B31" s="15" t="s">
        <v>27</v>
      </c>
    </row>
    <row r="32" spans="1:12" s="15" customFormat="1" outlineLevel="1" x14ac:dyDescent="0.2">
      <c r="A32" s="27" t="s">
        <v>15</v>
      </c>
      <c r="B32" s="15" t="s">
        <v>17</v>
      </c>
    </row>
    <row r="34" spans="2:26" x14ac:dyDescent="0.2">
      <c r="B34" s="39" t="s">
        <v>42</v>
      </c>
      <c r="C34" s="39"/>
      <c r="D34" s="39"/>
      <c r="E34" s="40"/>
      <c r="F34" s="39"/>
      <c r="G34" s="39"/>
      <c r="H34" s="40"/>
      <c r="I34" s="39" t="s">
        <v>50</v>
      </c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</row>
  </sheetData>
  <mergeCells count="24">
    <mergeCell ref="B19:G19"/>
    <mergeCell ref="B24:K24"/>
    <mergeCell ref="A15:G15"/>
    <mergeCell ref="B20:G20"/>
    <mergeCell ref="A16:G16"/>
    <mergeCell ref="A18:G18"/>
    <mergeCell ref="A17:G17"/>
    <mergeCell ref="A14:G14"/>
    <mergeCell ref="K10:K11"/>
    <mergeCell ref="L10:L11"/>
    <mergeCell ref="F10:F11"/>
    <mergeCell ref="G10:G11"/>
    <mergeCell ref="H10:J10"/>
    <mergeCell ref="A12:J12"/>
    <mergeCell ref="A10:A11"/>
    <mergeCell ref="B10:B11"/>
    <mergeCell ref="C10:C11"/>
    <mergeCell ref="D10:D11"/>
    <mergeCell ref="E10:E11"/>
    <mergeCell ref="A5:K5"/>
    <mergeCell ref="A6:K6"/>
    <mergeCell ref="A7:K7"/>
    <mergeCell ref="A8:K8"/>
    <mergeCell ref="A9:K9"/>
  </mergeCells>
  <pageMargins left="0.70866141732283472" right="0" top="0.74803149606299213" bottom="0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СИП-35 город</vt:lpstr>
      <vt:lpstr>СИП-50 город</vt:lpstr>
      <vt:lpstr>СИП-70 город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2018-10-24T05:56:46Z</dcterms:modified>
</cp:coreProperties>
</file>