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19\Вспомогательное оборудование\Вспомогательное оборудование\"/>
    </mc:Choice>
  </mc:AlternateContent>
  <bookViews>
    <workbookView xWindow="0" yWindow="0" windowWidth="28800" windowHeight="12300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I16" i="1"/>
  <c r="I12" i="1"/>
  <c r="G14" i="1" l="1"/>
  <c r="G11" i="1"/>
  <c r="O14" i="1"/>
  <c r="P14" i="1" s="1"/>
  <c r="O11" i="1"/>
  <c r="P11" i="1" s="1"/>
  <c r="M11" i="1"/>
  <c r="M14" i="1"/>
  <c r="L11" i="1"/>
  <c r="L14" i="1"/>
  <c r="J14" i="1"/>
  <c r="J11" i="1"/>
  <c r="G10" i="1" l="1"/>
  <c r="G12" i="1" s="1"/>
  <c r="G15" i="1"/>
  <c r="G16" i="1" s="1"/>
  <c r="I15" i="1" l="1"/>
  <c r="I10" i="1"/>
  <c r="M15" i="1"/>
  <c r="M10" i="1"/>
  <c r="O15" i="1"/>
  <c r="P15" i="1" s="1"/>
  <c r="P16" i="1" s="1"/>
  <c r="O10" i="1"/>
  <c r="P10" i="1" s="1"/>
  <c r="P12" i="1" s="1"/>
  <c r="L15" i="1"/>
  <c r="L10" i="1"/>
  <c r="J15" i="1"/>
  <c r="J10" i="1"/>
  <c r="P17" i="1" l="1"/>
  <c r="F3" i="1"/>
  <c r="P18" i="1" l="1"/>
  <c r="P19" i="1" s="1"/>
  <c r="G18" i="1"/>
  <c r="G19" i="1" s="1"/>
</calcChain>
</file>

<file path=xl/sharedStrings.xml><?xml version="1.0" encoding="utf-8"?>
<sst xmlns="http://schemas.openxmlformats.org/spreadsheetml/2006/main" count="38" uniqueCount="27">
  <si>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</si>
  <si>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</si>
  <si>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</si>
  <si>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</si>
  <si>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</si>
  <si>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</si>
  <si>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</si>
  <si>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</si>
  <si>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</si>
  <si>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</si>
  <si>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</si>
  <si>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</si>
  <si>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</si>
  <si>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</si>
  <si>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</si>
  <si>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</si>
  <si>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</si>
  <si>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</si>
  <si>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</si>
  <si>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Вспомогательное оборудование в рамках внедрения АИИС КУЭ</t>
  </si>
  <si>
    <t>1.2. филиал АО "ДРСК" "Приморские электрические сети"</t>
  </si>
  <si>
    <t>ИТОГО по филиалу "ПЭС"</t>
  </si>
  <si>
    <t>1.2. филиал АО "ДРСК" "Южно-Якутские электрические сети"</t>
  </si>
  <si>
    <t>ИТОГО по филиалу "ЮЯЭС"</t>
  </si>
  <si>
    <t>Шкаф учета УСПД на 50 счетчиков электроэнергии c габаритными размерами 600*600*250 согласно требованиям технического задания и опросного листа - Приложение № 1.1</t>
  </si>
  <si>
    <t>Шкаф учета УСПД на 25 счетчиков электроэнергии c габаритными размерами 600*600*250 согласно требованиям технического задания и опросного листа - Приложение № 1.2</t>
  </si>
  <si>
    <t>Шкаф учета УСПД на 15 счетчиков электроэнергии c габаритными размерами 600*600*250 согласно требованиям технического задания и опросного листа - Приложение №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</si>
</sst>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11" fillId="0" borderId="27" xfId="0" applyNumberFormat="1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1" fillId="4" borderId="30" xfId="0" applyNumberFormat="1" applyFont="1" applyFill="1" applyBorder="1" applyAlignment="1">
      <alignment horizontal="center" vertical="center" wrapText="1"/>
    </xf>
    <xf numFmtId="9" fontId="8" fillId="2" borderId="33" xfId="0" applyNumberFormat="1" applyFont="1" applyFill="1" applyBorder="1" applyAlignment="1" applyProtection="1">
      <alignment horizontal="center" vertical="top" wrapText="1"/>
    </xf>
    <xf numFmtId="4" fontId="2" fillId="4" borderId="34" xfId="0" applyNumberFormat="1" applyFont="1" applyFill="1" applyBorder="1" applyAlignment="1">
      <alignment horizontal="center" vertical="top" wrapText="1"/>
    </xf>
    <xf numFmtId="4" fontId="2" fillId="4" borderId="38" xfId="0" applyNumberFormat="1" applyFont="1" applyFill="1" applyBorder="1" applyAlignment="1">
      <alignment horizontal="center" vertical="top" wrapText="1"/>
    </xf>
    <xf numFmtId="0" fontId="11" fillId="0" borderId="39" xfId="0" applyNumberFormat="1" applyFont="1" applyBorder="1" applyAlignment="1">
      <alignment horizontal="left" vertical="center" wrapText="1"/>
    </xf>
    <xf numFmtId="0" fontId="11" fillId="0" borderId="26" xfId="0" applyNumberFormat="1" applyFont="1" applyBorder="1" applyAlignment="1">
      <alignment horizontal="left" vertical="center" wrapText="1"/>
    </xf>
    <xf numFmtId="1" fontId="11" fillId="0" borderId="26" xfId="0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28" xfId="0" applyNumberFormat="1" applyFont="1" applyFill="1" applyBorder="1" applyAlignment="1" applyProtection="1">
      <alignment horizontal="right" vertical="center" wrapText="1"/>
    </xf>
    <xf numFmtId="4" fontId="9" fillId="4" borderId="1" xfId="0" applyNumberFormat="1" applyFont="1" applyFill="1" applyBorder="1" applyAlignment="1" applyProtection="1">
      <alignment horizontal="right" vertical="center" wrapText="1"/>
    </xf>
    <xf numFmtId="4" fontId="9" fillId="4" borderId="29" xfId="0" applyNumberFormat="1" applyFont="1" applyFill="1" applyBorder="1" applyAlignment="1" applyProtection="1">
      <alignment horizontal="right" vertical="center" wrapText="1"/>
    </xf>
    <xf numFmtId="4" fontId="8" fillId="4" borderId="35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4" fontId="8" fillId="4" borderId="37" xfId="0" applyNumberFormat="1" applyFont="1" applyFill="1" applyBorder="1" applyAlignment="1" applyProtection="1">
      <alignment horizontal="right" vertical="top" wrapText="1"/>
    </xf>
    <xf numFmtId="0" fontId="12" fillId="5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32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center"/>
    </xf>
    <xf numFmtId="0" fontId="1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0" fontId="4" fillId="7" borderId="14" xfId="0" applyFont="1" applyFill="1" applyBorder="1" applyAlignment="1">
      <alignment horizontal="left"/>
    </xf>
    <xf numFmtId="4" fontId="9" fillId="6" borderId="9" xfId="0" applyNumberFormat="1" applyFont="1" applyFill="1" applyBorder="1" applyAlignment="1" applyProtection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1" fillId="6" borderId="43" xfId="0" applyFont="1" applyFill="1" applyBorder="1" applyAlignment="1">
      <alignment horizontal="left"/>
    </xf>
    <xf numFmtId="0" fontId="4" fillId="6" borderId="44" xfId="0" applyFont="1" applyFill="1" applyBorder="1" applyAlignment="1">
      <alignment horizontal="left"/>
    </xf>
    <xf numFmtId="0" fontId="4" fillId="6" borderId="14" xfId="0" applyFont="1" applyFill="1" applyBorder="1" applyAlignment="1">
      <alignment horizontal="left"/>
    </xf>
    <xf numFmtId="1" fontId="13" fillId="0" borderId="39" xfId="0" applyNumberFormat="1" applyFont="1" applyBorder="1" applyAlignment="1">
      <alignment horizontal="center" vertical="center"/>
    </xf>
    <xf numFmtId="1" fontId="13" fillId="0" borderId="26" xfId="0" applyNumberFormat="1" applyFont="1" applyBorder="1" applyAlignment="1">
      <alignment horizontal="center" vertical="center"/>
    </xf>
    <xf numFmtId="4" fontId="11" fillId="0" borderId="26" xfId="0" applyNumberFormat="1" applyFont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topLeftCell="A10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1" t="s">
        <v>2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5" t="s">
        <v>12</v>
      </c>
      <c r="C3" s="36"/>
      <c r="D3" s="36"/>
      <c r="E3" s="42"/>
      <c r="F3" s="26">
        <f>G17</f>
        <v>3145527.05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9" t="s">
        <v>19</v>
      </c>
      <c r="C4" s="50"/>
      <c r="D4" s="50"/>
      <c r="E4" s="50"/>
      <c r="F4" s="50"/>
      <c r="G4" s="5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1" t="s">
        <v>13</v>
      </c>
      <c r="C7" s="42"/>
      <c r="D7" s="52"/>
      <c r="E7" s="52"/>
      <c r="F7" s="53"/>
      <c r="G7" s="54"/>
      <c r="H7" s="5"/>
      <c r="I7" s="35" t="s">
        <v>4</v>
      </c>
      <c r="J7" s="36"/>
      <c r="K7" s="36"/>
      <c r="L7" s="36"/>
      <c r="M7" s="36"/>
      <c r="N7" s="36"/>
      <c r="O7" s="36"/>
      <c r="P7" s="37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62" t="s">
        <v>20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89.25" x14ac:dyDescent="0.25">
      <c r="A10" s="6"/>
      <c r="B10" s="11">
        <v>1</v>
      </c>
      <c r="C10" s="31" t="s">
        <v>24</v>
      </c>
      <c r="D10" s="12" t="s">
        <v>14</v>
      </c>
      <c r="E10" s="25">
        <v>569927.87</v>
      </c>
      <c r="F10" s="73">
        <v>1</v>
      </c>
      <c r="G10" s="21">
        <f>E10*F10</f>
        <v>569927.87</v>
      </c>
      <c r="H10" s="1"/>
      <c r="I10" s="17">
        <f>B10</f>
        <v>1</v>
      </c>
      <c r="J10" s="18" t="str">
        <f>C10</f>
        <v>Шкаф учета УСПД на 50 счетчиков электроэнергии c габаритными размерами 600*600*250 согласно требованиям технического задания и опросного листа - Приложение № 1.1</v>
      </c>
      <c r="K10" s="13"/>
      <c r="L10" s="19" t="str">
        <f>D10</f>
        <v>шт.</v>
      </c>
      <c r="M10" s="23">
        <f>E10</f>
        <v>569927.87</v>
      </c>
      <c r="N10" s="12"/>
      <c r="O10" s="19">
        <f>F10</f>
        <v>1</v>
      </c>
      <c r="P10" s="20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89.25" x14ac:dyDescent="0.25">
      <c r="A11" s="6"/>
      <c r="B11" s="11">
        <v>2</v>
      </c>
      <c r="C11" s="32" t="s">
        <v>25</v>
      </c>
      <c r="D11" s="12" t="s">
        <v>14</v>
      </c>
      <c r="E11" s="75">
        <v>457989.86</v>
      </c>
      <c r="F11" s="74">
        <v>4</v>
      </c>
      <c r="G11" s="21">
        <f>E11*F11</f>
        <v>1831959.44</v>
      </c>
      <c r="H11" s="1"/>
      <c r="I11" s="17">
        <v>2</v>
      </c>
      <c r="J11" s="18" t="str">
        <f>C11</f>
        <v>Шкаф учета УСПД на 25 счетчиков электроэнергии c габаритными размерами 600*600*250 согласно требованиям технического задания и опросного листа - Приложение № 1.2</v>
      </c>
      <c r="K11" s="13"/>
      <c r="L11" s="19" t="str">
        <f t="shared" ref="L11:L14" si="0">D11</f>
        <v>шт.</v>
      </c>
      <c r="M11" s="23">
        <f t="shared" ref="M11:M14" si="1">E11</f>
        <v>457989.86</v>
      </c>
      <c r="N11" s="12"/>
      <c r="O11" s="19">
        <f>F11</f>
        <v>4</v>
      </c>
      <c r="P11" s="20">
        <f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"/>
      <c r="B12" s="65" t="s">
        <v>21</v>
      </c>
      <c r="C12" s="66"/>
      <c r="D12" s="66"/>
      <c r="E12" s="66"/>
      <c r="F12" s="67"/>
      <c r="G12" s="68">
        <f>SUM(G10,G11)</f>
        <v>2401887.31</v>
      </c>
      <c r="H12" s="69"/>
      <c r="I12" s="70" t="str">
        <f>B12</f>
        <v>ИТОГО по филиалу "ПЭС"</v>
      </c>
      <c r="J12" s="71"/>
      <c r="K12" s="71"/>
      <c r="L12" s="71"/>
      <c r="M12" s="71"/>
      <c r="N12" s="71"/>
      <c r="O12" s="72"/>
      <c r="P12" s="68">
        <f>SUM(P10,P11)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"/>
      <c r="B13" s="62" t="s">
        <v>22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4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02" x14ac:dyDescent="0.25">
      <c r="A14" s="6"/>
      <c r="B14" s="11">
        <v>1</v>
      </c>
      <c r="C14" s="32" t="s">
        <v>24</v>
      </c>
      <c r="D14" s="12" t="s">
        <v>14</v>
      </c>
      <c r="E14" s="25">
        <v>569927.87</v>
      </c>
      <c r="F14" s="33">
        <v>1</v>
      </c>
      <c r="G14" s="21">
        <f>E14*F14</f>
        <v>569927.87</v>
      </c>
      <c r="H14" s="1"/>
      <c r="I14" s="17">
        <v>3</v>
      </c>
      <c r="J14" s="18" t="str">
        <f>C14</f>
        <v>Шкаф учета УСПД на 50 счетчиков электроэнергии c габаритными размерами 600*600*250 согласно требованиям технического задания и опросного листа - Приложение № 1.1</v>
      </c>
      <c r="K14" s="13"/>
      <c r="L14" s="19" t="str">
        <f t="shared" si="0"/>
        <v>шт.</v>
      </c>
      <c r="M14" s="23">
        <f t="shared" si="1"/>
        <v>569927.87</v>
      </c>
      <c r="N14" s="12"/>
      <c r="O14" s="19">
        <f>F14</f>
        <v>1</v>
      </c>
      <c r="P14" s="20">
        <f>N14*O14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89.25" x14ac:dyDescent="0.25">
      <c r="A15" s="6"/>
      <c r="B15" s="11">
        <v>2</v>
      </c>
      <c r="C15" s="76" t="s">
        <v>26</v>
      </c>
      <c r="D15" s="12" t="s">
        <v>14</v>
      </c>
      <c r="E15" s="25">
        <v>173711.87</v>
      </c>
      <c r="F15" s="33">
        <v>1</v>
      </c>
      <c r="G15" s="21">
        <f t="shared" ref="G15" si="2">E15*F15</f>
        <v>173711.87</v>
      </c>
      <c r="H15" s="1"/>
      <c r="I15" s="17">
        <f t="shared" ref="I15" si="3">B15</f>
        <v>2</v>
      </c>
      <c r="J15" s="18" t="str">
        <f t="shared" ref="J15" si="4">C15</f>
        <v>Шкаф учета УСПД на 15 счетчиков электроэнергии c габаритными размерами 600*600*250 согласно требованиям технического задания и опросного листа - Приложение № 1.3</v>
      </c>
      <c r="K15" s="13"/>
      <c r="L15" s="19" t="str">
        <f t="shared" ref="L15" si="5">D15</f>
        <v>шт.</v>
      </c>
      <c r="M15" s="23">
        <f t="shared" ref="M15" si="6">E15</f>
        <v>173711.87</v>
      </c>
      <c r="N15" s="12"/>
      <c r="O15" s="19">
        <f t="shared" ref="O15" si="7">F15</f>
        <v>1</v>
      </c>
      <c r="P15" s="20">
        <f t="shared" ref="P15" si="8">N15*O15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thickBot="1" x14ac:dyDescent="0.3">
      <c r="A16" s="6"/>
      <c r="B16" s="65" t="s">
        <v>23</v>
      </c>
      <c r="C16" s="66"/>
      <c r="D16" s="66"/>
      <c r="E16" s="66"/>
      <c r="F16" s="67"/>
      <c r="G16" s="68">
        <f>SUM(G14,G15)</f>
        <v>743639.74</v>
      </c>
      <c r="H16" s="69"/>
      <c r="I16" s="70" t="str">
        <f>B16</f>
        <v>ИТОГО по филиалу "ЮЯЭС"</v>
      </c>
      <c r="J16" s="71"/>
      <c r="K16" s="71"/>
      <c r="L16" s="71"/>
      <c r="M16" s="71"/>
      <c r="N16" s="71"/>
      <c r="O16" s="72"/>
      <c r="P16" s="68">
        <f>SUM(P14,P15)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1" customHeight="1" thickBot="1" x14ac:dyDescent="0.3">
      <c r="A17" s="6"/>
      <c r="B17" s="43" t="s">
        <v>7</v>
      </c>
      <c r="C17" s="44"/>
      <c r="D17" s="44"/>
      <c r="E17" s="44"/>
      <c r="F17" s="45"/>
      <c r="G17" s="27">
        <f>G12+G16</f>
        <v>3145527.05</v>
      </c>
      <c r="H17" s="1"/>
      <c r="I17" s="38" t="s">
        <v>7</v>
      </c>
      <c r="J17" s="39"/>
      <c r="K17" s="39"/>
      <c r="L17" s="39"/>
      <c r="M17" s="39"/>
      <c r="N17" s="39"/>
      <c r="O17" s="40"/>
      <c r="P17" s="14">
        <f>SUM(P10:P16)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6"/>
      <c r="B18" s="58" t="s">
        <v>18</v>
      </c>
      <c r="C18" s="59"/>
      <c r="D18" s="59"/>
      <c r="E18" s="59"/>
      <c r="F18" s="28">
        <v>0.2</v>
      </c>
      <c r="G18" s="29">
        <f>G17*F18</f>
        <v>629105.41</v>
      </c>
      <c r="H18" s="1"/>
      <c r="I18" s="60" t="s">
        <v>18</v>
      </c>
      <c r="J18" s="61"/>
      <c r="K18" s="61"/>
      <c r="L18" s="61"/>
      <c r="M18" s="61"/>
      <c r="N18" s="61"/>
      <c r="O18" s="24">
        <v>0.2</v>
      </c>
      <c r="P18" s="15">
        <f>P17*O18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thickBot="1" x14ac:dyDescent="0.3">
      <c r="A19" s="6"/>
      <c r="B19" s="46" t="s">
        <v>8</v>
      </c>
      <c r="C19" s="47"/>
      <c r="D19" s="47"/>
      <c r="E19" s="47"/>
      <c r="F19" s="48"/>
      <c r="G19" s="30">
        <f>G17+G18</f>
        <v>3774632.46</v>
      </c>
      <c r="H19" s="1"/>
      <c r="I19" s="55" t="s">
        <v>8</v>
      </c>
      <c r="J19" s="56"/>
      <c r="K19" s="56"/>
      <c r="L19" s="56"/>
      <c r="M19" s="56"/>
      <c r="N19" s="56"/>
      <c r="O19" s="57"/>
      <c r="P19" s="16">
        <f>P17+P18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3.75" customHeight="1" x14ac:dyDescent="0.25">
      <c r="B20" s="34"/>
      <c r="C20" s="34"/>
      <c r="D20" s="34"/>
      <c r="E20" s="34"/>
      <c r="F20" s="34"/>
      <c r="G20" s="34"/>
      <c r="H20" s="1"/>
      <c r="I20" s="1"/>
      <c r="J20" s="1"/>
      <c r="K20" s="1"/>
      <c r="L20" s="2"/>
      <c r="M20" s="2"/>
      <c r="N20" s="2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1.5" customHeight="1" x14ac:dyDescent="0.25">
      <c r="B21" s="34"/>
      <c r="C21" s="34"/>
      <c r="D21" s="34"/>
      <c r="E21" s="34"/>
      <c r="F21" s="34"/>
      <c r="G21" s="3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1"/>
    </row>
    <row r="22" spans="1:26" x14ac:dyDescent="0.25">
      <c r="Z22" s="1"/>
    </row>
  </sheetData>
  <mergeCells count="19">
    <mergeCell ref="B13:P13"/>
    <mergeCell ref="B16:F16"/>
    <mergeCell ref="I16:O16"/>
    <mergeCell ref="B21:G21"/>
    <mergeCell ref="I7:P7"/>
    <mergeCell ref="I17:O17"/>
    <mergeCell ref="B20:G20"/>
    <mergeCell ref="B1:P1"/>
    <mergeCell ref="B3:E3"/>
    <mergeCell ref="B17:F17"/>
    <mergeCell ref="B19:F19"/>
    <mergeCell ref="B4:G4"/>
    <mergeCell ref="B7:G7"/>
    <mergeCell ref="I19:O19"/>
    <mergeCell ref="B18:E18"/>
    <mergeCell ref="I18:N18"/>
    <mergeCell ref="B9:P9"/>
    <mergeCell ref="B12:F12"/>
    <mergeCell ref="I12:O12"/>
  </mergeCells>
  <pageMargins left="0.7" right="0.7" top="0.75" bottom="0.75" header="0.3" footer="0.3"/>
  <pageSetup paperSize="9" orientation="portrait" r:id="rId1"/>
  <ignoredErrors>
    <ignoredError sqref="L10 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dcterms:created xsi:type="dcterms:W3CDTF">2018-05-22T01:14:50Z</dcterms:created>
  <dcterms:modified xsi:type="dcterms:W3CDTF">2018-11-02T02:19:48Z</dcterms:modified>
</cp:coreProperties>
</file>