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0" windowWidth="16215" windowHeight="8325" tabRatio="118"/>
  </bookViews>
  <sheets>
    <sheet name="расчет аренды" sheetId="1" r:id="rId1"/>
    <sheet name="НЕ ПРИМЕНЯТЬ (расчет переход)" sheetId="2" state="hidden" r:id="rId2"/>
  </sheets>
  <definedNames>
    <definedName name="_xlnm._FilterDatabase" localSheetId="1" hidden="1">'НЕ ПРИМЕНЯТЬ (расчет переход)'!$A$12:$H$121</definedName>
    <definedName name="_xlnm._FilterDatabase" localSheetId="0" hidden="1">'расчет аренды'!$A$9:$E$124</definedName>
    <definedName name="_xlnm.Print_Titles" localSheetId="1">'НЕ ПРИМЕНЯТЬ (расчет переход)'!$12:$15</definedName>
    <definedName name="_xlnm.Print_Titles" localSheetId="0">'расчет аренды'!$9:$12</definedName>
    <definedName name="_xlnm.Print_Area" localSheetId="1">'НЕ ПРИМЕНЯТЬ (расчет переход)'!$A$2:$L$73</definedName>
    <definedName name="_xlnm.Print_Area" localSheetId="0">'расчет аренды'!$A$3:$I$76</definedName>
  </definedNames>
  <calcPr calcId="125725"/>
</workbook>
</file>

<file path=xl/calcChain.xml><?xml version="1.0" encoding="utf-8"?>
<calcChain xmlns="http://schemas.openxmlformats.org/spreadsheetml/2006/main">
  <c r="H34" i="1"/>
  <c r="F34"/>
  <c r="I34" s="1"/>
  <c r="F33"/>
  <c r="H33" s="1"/>
  <c r="G64"/>
  <c r="I33" l="1"/>
  <c r="G78"/>
  <c r="G79"/>
  <c r="C79"/>
  <c r="G80" l="1"/>
  <c r="G85"/>
  <c r="C86"/>
  <c r="G86"/>
  <c r="K65"/>
  <c r="I63"/>
  <c r="I62"/>
  <c r="C13" l="1"/>
  <c r="C85" l="1"/>
  <c r="C78"/>
  <c r="C80" s="1"/>
  <c r="C64"/>
  <c r="F61" l="1"/>
  <c r="H61" s="1"/>
  <c r="F60"/>
  <c r="H60" s="1"/>
  <c r="I61"/>
  <c r="F58"/>
  <c r="H58" s="1"/>
  <c r="I58" s="1"/>
  <c r="F56"/>
  <c r="H56" s="1"/>
  <c r="I56" s="1"/>
  <c r="F57"/>
  <c r="H57" s="1"/>
  <c r="I57" s="1"/>
  <c r="F14"/>
  <c r="F15"/>
  <c r="F16"/>
  <c r="F17"/>
  <c r="F18"/>
  <c r="F79" s="1"/>
  <c r="F86"/>
  <c r="F20"/>
  <c r="F21"/>
  <c r="F22"/>
  <c r="F23"/>
  <c r="F24"/>
  <c r="F25"/>
  <c r="F26"/>
  <c r="F27"/>
  <c r="F28"/>
  <c r="F29"/>
  <c r="F30"/>
  <c r="F31"/>
  <c r="F32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9"/>
  <c r="F78" l="1"/>
  <c r="F80" s="1"/>
  <c r="F85"/>
  <c r="H48"/>
  <c r="I48" s="1"/>
  <c r="F64"/>
  <c r="I60"/>
  <c r="I16" i="2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G18"/>
  <c r="H18"/>
  <c r="F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18"/>
  <c r="J17"/>
  <c r="J16"/>
  <c r="I55" l="1"/>
  <c r="K55" s="1"/>
  <c r="L55" s="1"/>
  <c r="I51"/>
  <c r="K51" s="1"/>
  <c r="L51" s="1"/>
  <c r="I49"/>
  <c r="K49" s="1"/>
  <c r="L49" s="1"/>
  <c r="I47"/>
  <c r="K47" s="1"/>
  <c r="L47" s="1"/>
  <c r="I45"/>
  <c r="K45" s="1"/>
  <c r="L45" s="1"/>
  <c r="I43"/>
  <c r="K43" s="1"/>
  <c r="L43" s="1"/>
  <c r="I41"/>
  <c r="K41" s="1"/>
  <c r="L41" s="1"/>
  <c r="I39"/>
  <c r="K39" s="1"/>
  <c r="L39" s="1"/>
  <c r="I37"/>
  <c r="K37" s="1"/>
  <c r="L37" s="1"/>
  <c r="I35"/>
  <c r="K35" s="1"/>
  <c r="L35" s="1"/>
  <c r="I33"/>
  <c r="K33" s="1"/>
  <c r="L33" s="1"/>
  <c r="I31"/>
  <c r="K31" s="1"/>
  <c r="L31" s="1"/>
  <c r="I29"/>
  <c r="K29" s="1"/>
  <c r="L29" s="1"/>
  <c r="I27"/>
  <c r="K27" s="1"/>
  <c r="L27" s="1"/>
  <c r="I25"/>
  <c r="K25" s="1"/>
  <c r="L25" s="1"/>
  <c r="I23"/>
  <c r="K23" s="1"/>
  <c r="L23" s="1"/>
  <c r="I21"/>
  <c r="K21" s="1"/>
  <c r="L21" s="1"/>
  <c r="I53"/>
  <c r="K53" s="1"/>
  <c r="L53" s="1"/>
  <c r="F59"/>
  <c r="I19"/>
  <c r="K19" s="1"/>
  <c r="L19" s="1"/>
  <c r="J59"/>
  <c r="I56"/>
  <c r="K56" s="1"/>
  <c r="L56" s="1"/>
  <c r="I54"/>
  <c r="K54" s="1"/>
  <c r="L54" s="1"/>
  <c r="I52"/>
  <c r="K52" s="1"/>
  <c r="L52" s="1"/>
  <c r="I50"/>
  <c r="K50" s="1"/>
  <c r="L50" s="1"/>
  <c r="I48"/>
  <c r="K48" s="1"/>
  <c r="L48" s="1"/>
  <c r="I46"/>
  <c r="K46" s="1"/>
  <c r="L46" s="1"/>
  <c r="I44"/>
  <c r="K44" s="1"/>
  <c r="L44" s="1"/>
  <c r="I42"/>
  <c r="K42" s="1"/>
  <c r="L42" s="1"/>
  <c r="I40"/>
  <c r="K40" s="1"/>
  <c r="L40" s="1"/>
  <c r="I38"/>
  <c r="K38" s="1"/>
  <c r="L38" s="1"/>
  <c r="I36"/>
  <c r="K36" s="1"/>
  <c r="L36" s="1"/>
  <c r="I34"/>
  <c r="K34" s="1"/>
  <c r="L34" s="1"/>
  <c r="I32"/>
  <c r="K32" s="1"/>
  <c r="L32" s="1"/>
  <c r="I30"/>
  <c r="K30" s="1"/>
  <c r="L30" s="1"/>
  <c r="I28"/>
  <c r="K28" s="1"/>
  <c r="L28" s="1"/>
  <c r="I26"/>
  <c r="K26" s="1"/>
  <c r="L26" s="1"/>
  <c r="I24"/>
  <c r="K24" s="1"/>
  <c r="L24" s="1"/>
  <c r="I22"/>
  <c r="K22" s="1"/>
  <c r="L22" s="1"/>
  <c r="I20"/>
  <c r="K20" s="1"/>
  <c r="L20" s="1"/>
  <c r="I18"/>
  <c r="K18" s="1"/>
  <c r="L18" s="1"/>
  <c r="I17" l="1"/>
  <c r="I59" s="1"/>
  <c r="K17" l="1"/>
  <c r="K16" l="1"/>
  <c r="K59" s="1"/>
  <c r="L17"/>
  <c r="H53" i="1"/>
  <c r="H59"/>
  <c r="H55"/>
  <c r="H54"/>
  <c r="H52"/>
  <c r="L16" i="2" l="1"/>
  <c r="L59" s="1"/>
  <c r="I52" i="1"/>
  <c r="I53"/>
  <c r="I54"/>
  <c r="I55"/>
  <c r="I59"/>
  <c r="L60" i="2" l="1"/>
  <c r="L61" s="1"/>
  <c r="H44" i="1"/>
  <c r="I44" s="1"/>
  <c r="H50" l="1"/>
  <c r="I50" s="1"/>
  <c r="H46"/>
  <c r="I46" s="1"/>
  <c r="H42"/>
  <c r="I42" s="1"/>
  <c r="H40"/>
  <c r="I40" s="1"/>
  <c r="H38"/>
  <c r="I38" s="1"/>
  <c r="H36"/>
  <c r="I36" s="1"/>
  <c r="H32"/>
  <c r="I32" s="1"/>
  <c r="H30"/>
  <c r="I30" s="1"/>
  <c r="H28"/>
  <c r="I28" s="1"/>
  <c r="H26"/>
  <c r="I26" s="1"/>
  <c r="H24"/>
  <c r="I24" s="1"/>
  <c r="H22"/>
  <c r="I22" s="1"/>
  <c r="H20"/>
  <c r="I20" s="1"/>
  <c r="H18"/>
  <c r="H16"/>
  <c r="I16" s="1"/>
  <c r="H14"/>
  <c r="H51"/>
  <c r="H49"/>
  <c r="I49" s="1"/>
  <c r="H47"/>
  <c r="I47" s="1"/>
  <c r="H45"/>
  <c r="I45" s="1"/>
  <c r="H43"/>
  <c r="I43" s="1"/>
  <c r="H41"/>
  <c r="I41" s="1"/>
  <c r="H39"/>
  <c r="I39" s="1"/>
  <c r="H37"/>
  <c r="I37" s="1"/>
  <c r="H35"/>
  <c r="I35" s="1"/>
  <c r="H31"/>
  <c r="I31" s="1"/>
  <c r="H29"/>
  <c r="I29" s="1"/>
  <c r="H27"/>
  <c r="I27" s="1"/>
  <c r="H25"/>
  <c r="I25" s="1"/>
  <c r="H23"/>
  <c r="H21"/>
  <c r="I21" s="1"/>
  <c r="H19"/>
  <c r="H17"/>
  <c r="I17" s="1"/>
  <c r="H15"/>
  <c r="I15" s="1"/>
  <c r="H13"/>
  <c r="H79" l="1"/>
  <c r="H78"/>
  <c r="H85"/>
  <c r="N78" s="1"/>
  <c r="I19"/>
  <c r="H86"/>
  <c r="N79" s="1"/>
  <c r="I23"/>
  <c r="H64"/>
  <c r="N77" s="1"/>
  <c r="I14"/>
  <c r="I51"/>
  <c r="I18"/>
  <c r="I79" s="1"/>
  <c r="I13"/>
  <c r="H80" l="1"/>
  <c r="I85"/>
  <c r="I78"/>
  <c r="I80" s="1"/>
  <c r="I86"/>
  <c r="I64"/>
  <c r="I82"/>
  <c r="I81"/>
  <c r="I83" s="1"/>
  <c r="I65" l="1"/>
  <c r="L65" s="1"/>
  <c r="L64"/>
  <c r="I66" l="1"/>
  <c r="L66" s="1"/>
</calcChain>
</file>

<file path=xl/sharedStrings.xml><?xml version="1.0" encoding="utf-8"?>
<sst xmlns="http://schemas.openxmlformats.org/spreadsheetml/2006/main" count="433" uniqueCount="145">
  <si>
    <t>Наименование основного средства</t>
  </si>
  <si>
    <t>Номер записи по порядку</t>
  </si>
  <si>
    <t xml:space="preserve">Первый заместитель генерального директора </t>
  </si>
  <si>
    <t>Председатель комиссии:</t>
  </si>
  <si>
    <t>Заместитель председателя комиссии:</t>
  </si>
  <si>
    <t>Заместитель генеральног директора - главный инженер</t>
  </si>
  <si>
    <t>Члены комиссии:</t>
  </si>
  <si>
    <t>Директор по строительству</t>
  </si>
  <si>
    <t>Директор по экономике и финансам</t>
  </si>
  <si>
    <t>Главный бухгалтер</t>
  </si>
  <si>
    <t>Начальник ПТС</t>
  </si>
  <si>
    <t>Начальник службы производственного планирования и контроля</t>
  </si>
  <si>
    <t>Бухгалтер-главный специалист</t>
  </si>
  <si>
    <t>_______________________________</t>
  </si>
  <si>
    <t>Рабочая комиссия согласно приказу № 157А от 20.03.2012 г. в составе:</t>
  </si>
  <si>
    <t>Директор по инвестициям</t>
  </si>
  <si>
    <t>Директор по управлению активами и развитию</t>
  </si>
  <si>
    <t>Заместитель главного бухгалтера - начальник службы бухгалтерского и налогового учета</t>
  </si>
  <si>
    <t>Начальник отдела налогового учета и отчетности</t>
  </si>
  <si>
    <t>Начальник отдела регистрации и учета прав собственности</t>
  </si>
  <si>
    <t>Начальник сметного отдела</t>
  </si>
  <si>
    <t>Директор дирекции по строительству энергообъектов на территории Амурской области</t>
  </si>
  <si>
    <t>Начальник ОКС дирекции по строительству энергообъектов на территории Амурской области</t>
  </si>
  <si>
    <t>Характеристики и идентифицирующие признаки</t>
  </si>
  <si>
    <t>АРЕНДОДАТЕЛЬ</t>
  </si>
  <si>
    <t>ОАО «ДВЭУК»</t>
  </si>
  <si>
    <t>Генеральный директор</t>
  </si>
  <si>
    <t>_____________ И.В. Джурко</t>
  </si>
  <si>
    <t>МП</t>
  </si>
  <si>
    <t>Балансовая стоимость имущества, руб</t>
  </si>
  <si>
    <t xml:space="preserve"> -</t>
  </si>
  <si>
    <t>если "да" - проставляется код ОКОФ, иначе "нет"</t>
  </si>
  <si>
    <t>11 4521012</t>
  </si>
  <si>
    <t>нет</t>
  </si>
  <si>
    <t>Признак соответствия п.3. ст.380 НК РФ для применения предельной ставки налога на имущество</t>
  </si>
  <si>
    <t>Структура арендной платы, руб</t>
  </si>
  <si>
    <t>Всего, руб
в месяц
без учета НДС</t>
  </si>
  <si>
    <t>ИТОГО без учета НДС</t>
  </si>
  <si>
    <t>НДС 18%</t>
  </si>
  <si>
    <t>ИТОГО с учетом НДС</t>
  </si>
  <si>
    <t>Плата по договору аренды за земельный участок КН 25:28:020003:105, площадь 59 кв.м (договор аренды земельного участка №02-Ю-14747 от 14.11.2011; Департамент земельных и имущественных отношений Приморского края)</t>
  </si>
  <si>
    <t>Плата по договору аренды за земельный участок КН 25:28:020003:103, площадь 1 479 кв.м (договор аренды земельного участка №02-Ю-14362 от 14.09.2011; Департамент земельных и имущественных отношений Приморского края)</t>
  </si>
  <si>
    <t>АРЕНДАТОР</t>
  </si>
  <si>
    <t>ОАО «ДРСК»</t>
  </si>
  <si>
    <t>____________ Ю.А. Андреенко</t>
  </si>
  <si>
    <t>Д</t>
  </si>
  <si>
    <t>НД</t>
  </si>
  <si>
    <t>если "да" - проставляется группа ОКОФ в соответ. с Постановл.Правит. №504 в ред. от 06.10.2011, иначе "нет"</t>
  </si>
  <si>
    <t>Рентабельность
0,01%, руб</t>
  </si>
  <si>
    <t>*Налог 
на имущество, руб</t>
  </si>
  <si>
    <t>Расчетная амортизация, 
руб</t>
  </si>
  <si>
    <t>Срок полезного использования (СПИ), мес</t>
  </si>
  <si>
    <t>Документ 
о приемке-передаче имущества</t>
  </si>
  <si>
    <t xml:space="preserve">Право-устанавливающий документ (свидетельство о государственной регистрации права; разрешение на ввод объекта)
</t>
  </si>
  <si>
    <t>Характеристики и идентифицирующие признаки имущества</t>
  </si>
  <si>
    <t xml:space="preserve">Расчет арендной платы </t>
  </si>
  <si>
    <t xml:space="preserve">Здание (Производственное здание Амурская) назначение: нежилое, этажность: 1, общая площадь 165,8 кв. м. литер А  </t>
  </si>
  <si>
    <t>Сооружение (Ограждение), назначение: ограждение, протяженность: 121,3 м., литер Б</t>
  </si>
  <si>
    <t xml:space="preserve">25-АБ 191377 
от 30.07.2009 </t>
  </si>
  <si>
    <t xml:space="preserve">25-АБ 191376 
от 30.07.2009 </t>
  </si>
  <si>
    <t>акт от 29.11.2009</t>
  </si>
  <si>
    <t>-</t>
  </si>
  <si>
    <t>Расчетная амортизация, руб</t>
  </si>
  <si>
    <t>на период с 01.08.2013 до (ДГРП)</t>
  </si>
  <si>
    <r>
      <t xml:space="preserve">*Примечание: </t>
    </r>
    <r>
      <rPr>
        <sz val="9"/>
        <rFont val="Arial"/>
        <family val="2"/>
        <charset val="204"/>
      </rPr>
      <t>В соответствии со ст. 374. п.4 Налогового кодекса РФ (часть 2-ая) движимое имущество, принятое с 1 января 2013 года на учет в качестве основных средств, не признается объектом налогообложения.</t>
    </r>
  </si>
  <si>
    <t>Приложение № 3.2 к дополнительному соглашению № 2 от "___" _____ 2013 г.
к договору аренды имущества от 21.06.2010 №488</t>
  </si>
  <si>
    <r>
      <t xml:space="preserve">Вид имущества:
</t>
    </r>
    <r>
      <rPr>
        <sz val="8"/>
        <color rgb="FFFF0000"/>
        <rFont val="Arial"/>
        <family val="2"/>
        <charset val="204"/>
      </rPr>
      <t>Д - движимое; 
НД - недвижимое</t>
    </r>
  </si>
  <si>
    <r>
      <t xml:space="preserve">*Примечание: </t>
    </r>
    <r>
      <rPr>
        <sz val="9"/>
        <color rgb="FFFF0000"/>
        <rFont val="Arial"/>
        <family val="2"/>
        <charset val="204"/>
      </rPr>
      <t>В соответствии со ст. 374. п.4 Налогового кодекса РФ (часть 2-ая) движимое имущество, принятое с 1 января 2013 года на учет в качестве основных средств, не признается объектом налогообложения.</t>
    </r>
  </si>
  <si>
    <t>ПС 110/10 кВ "Северная".
Здание ЗРУ - ОПУ</t>
  </si>
  <si>
    <t>ПС 110/10 кВ "Северная".
ОРУ 110 кВ</t>
  </si>
  <si>
    <t>ПС 110/10 кВ "Северная".
Сети маслостока</t>
  </si>
  <si>
    <t>ПС 110/10 кВ "Северная". 
Ограждение подстанции</t>
  </si>
  <si>
    <t>ВЛ-110 Благовещенская-Центральная с заходом на Кирпичную</t>
  </si>
  <si>
    <t>Кабельная линия 110 кВ « ПС 220 кВ «Благовещенская» - ПС 110/10 кВ «Северная»</t>
  </si>
  <si>
    <t>14 3120010</t>
  </si>
  <si>
    <t>12 2812150</t>
  </si>
  <si>
    <t>12 4521125</t>
  </si>
  <si>
    <t>12 4521010</t>
  </si>
  <si>
    <t>ПС 110/10 кВ "Северная".
Трансформатор силовой типа ТДН-25000/110/10У1, Т1</t>
  </si>
  <si>
    <t>ПС 110/10 кВ "Северная".
Трансформатор силовой типа ТДН-25000/110/10У1, Т2</t>
  </si>
  <si>
    <t>ПС 110/10 кВ "Северная".
Оборудование средств связи и телемеханики</t>
  </si>
  <si>
    <t>ПС 110/10 кВ "Северная".
Оборудование РЗ и А</t>
  </si>
  <si>
    <t>ПС 110/10 кВ "Северная".
АИИСКУЭ</t>
  </si>
  <si>
    <t>ПС 110/10 кВ "Северная".
ЩПТ (Щит постоянного тока)</t>
  </si>
  <si>
    <t>ПС 110/10 кВ "Северная".
ЩСН (Щит собственных нужд)</t>
  </si>
  <si>
    <t>ПС 110/10 кВ "Северная".
Кабельные каналы</t>
  </si>
  <si>
    <t>ПС 110/10 кВ "Северная".
Производственная площадка</t>
  </si>
  <si>
    <t>ПС 110/10 кВ "Северная".
Выключатель элегазовый ВГТ110II-40/2500 УXЛ1 №1</t>
  </si>
  <si>
    <t>ПС 110/10 кВ "Северная".
Выключатель элегазовый ВГТ110II-40/2500 УXЛ1 №2</t>
  </si>
  <si>
    <t>ПС 110/10 кВ "Северная".
Выключатель элегазовый ВГТ110II-40/2500 УXЛ1 №3</t>
  </si>
  <si>
    <t>ПС 110/10 кВ "Северная".
Трансформаторы тока ТФМ-110УХЛ1 комплект №1</t>
  </si>
  <si>
    <t>ПС 110/10 кВ "Северная".
Трансформаторы тока ТФМ-110УХЛ1 комплект №4</t>
  </si>
  <si>
    <t>ПС 110/10 кВ "Северная".
Разъединитель типа РГНП. 2-110/1000УХЛ1 ПД-14-00.01УХЛ(17)ЗП №1</t>
  </si>
  <si>
    <t>ПС 110/10 кВ "Северная".
Разъединитель типа РГНП. 2-110/1000УХЛ1 ПД-14-00.01УХЛ(17)ЗП №2</t>
  </si>
  <si>
    <t>ПС 110/10 кВ "Северная".
Разъединитель типа РГНП. 2-110/1000УХЛ1 ПД-14-00.01УХЛ(17)ЗП №3</t>
  </si>
  <si>
    <t>ПС 110/10 кВ "Северная".
Разъединитель типа РГНП. 2-110/1000УХЛ1 ПД-14-00.01УХЛ(17)ЗП №4</t>
  </si>
  <si>
    <t>ПС 110/10 кВ "Северная".
Разъединитель типа РГНП. 2-110/1000УХЛ1 ПД-14-00.01УХЛ(17)ЗП №5</t>
  </si>
  <si>
    <t>ПС 110/10 кВ "Северная".
Разъединитель типа РГНП. 2-110/1000УХЛ1 ПД-14-00.01УХЛ(17)ЗП №6</t>
  </si>
  <si>
    <t xml:space="preserve">ПС 110/10 кВ "Северная".
Разъединитель типа  РГНП. 1а-110/1000УХЛ1 ПД-14-00.01УХЛ(17)ЗП №7 </t>
  </si>
  <si>
    <t>ПС 110/10 кВ "Северная".
Разъединитель типа  РГНП. 1а-110/1000УХЛ1 ПД-14-00.01УХЛ(17)ЗП №8</t>
  </si>
  <si>
    <t>ПС 110/10 кВ "Северная".
Трансформатор напряжения НАМИ 110 УХЛ1, комплект № 1</t>
  </si>
  <si>
    <t>ПС 110/10 кВ "Северная".
Трансформатор напряжения НАМИ 110 УХЛ1, комплект № 2</t>
  </si>
  <si>
    <t>ПС 110/10 кВ "Северная".
Ограничитель  перенапряжения ОПНп-110/56/10/550-III-УХЛ1-О, комплект № 1</t>
  </si>
  <si>
    <t>ПС 110/10 кВ "Северная".
Ограничитель  перенапряжения ОПН-П-110/83/10/600-III-УХЛ1-О, комплект № 2</t>
  </si>
  <si>
    <t>ПС 110/10 кВ "Северная".
Ограничитель  перенапряжения ОПН-П-110/83/10/600-III-УХЛ1-О, комплект № 3</t>
  </si>
  <si>
    <t>ПС 110/10 кВ "Северная".
Ограничитель  перенапряжения ОПН-П-110/83/10/600-III-УХЛ1-О, комплект № 4</t>
  </si>
  <si>
    <t>ПС 110/10 кВ "Северная".
Ограничитель  перенапряжения ОПН-П-110/83/10/600-III-УХЛ1-О, комплект № 5</t>
  </si>
  <si>
    <t>ПС 110/10 кВ "Северная".
Трансформатор собственных нужд ТМГ-160/10/0,4, №1</t>
  </si>
  <si>
    <t>ПС 110/10 кВ "Северная". 
Трансформатор собственных нужд ТМГ-160/10/0,4, №2</t>
  </si>
  <si>
    <t>ПС 110/10 кВ "Северная".
Реактор РДМР-485/10 , №1</t>
  </si>
  <si>
    <t>ПС 110/10 кВ "Северная".
Реактор РДМР-485/10 , №2</t>
  </si>
  <si>
    <t>ПС 110/10 кВ "Северная".
Трансформатор ТМПС-630/10, №1</t>
  </si>
  <si>
    <t>ПС 110/10 кВ "Северная".
Трансформатор ТМПС-630/10, №2</t>
  </si>
  <si>
    <t>ПС 110/10 кВ "Северная".
Шкаф ТСН наружной установки (К 59), №1</t>
  </si>
  <si>
    <t>ПС 110/10 кВ "Северная".
Шкаф ТСН наружной установки (К 59), №2</t>
  </si>
  <si>
    <t>14 3115010</t>
  </si>
  <si>
    <t>14 3313040</t>
  </si>
  <si>
    <t>14 3120450</t>
  </si>
  <si>
    <t>14  3120460</t>
  </si>
  <si>
    <t>12 0001120</t>
  </si>
  <si>
    <t>14 2911090</t>
  </si>
  <si>
    <t>14  3120160</t>
  </si>
  <si>
    <t>Кабельная линия 110 кВ « ПС 220 кВ «Благовещенская» - ПС 110/10 кВ «Северная».
Ограничитель перенапряжения ОПН -110/73-10/900 (3) 2УХЛ 1, комплект 2</t>
  </si>
  <si>
    <t>Кабельная линия 110 кВ « ПС 220 кВ «Благовещенская» - ПС 110/10 кВ «Северная».
Ограничитель перенапряжения ОПН -110/73-10/900 (3) 2УХЛ 1, комплект 1</t>
  </si>
  <si>
    <t>14  3120010</t>
  </si>
  <si>
    <t>Плата по договору аренды за земельный участок КН 28:01:020015:36, площадь 2 124 кв.м (договор аренды земельного участка № 21 от 26.02.2010; Комитет по управлению имуществом муниципального образования г.Благовещенска)</t>
  </si>
  <si>
    <t>Плата по договору аренды за земельные участки (23 шт.), общей площадью 223 кв.м (договор аренды земельного участка № 135 от 04.10.2010; Комитет по управлению имуществом муниципального образования г.Благовещенска)</t>
  </si>
  <si>
    <t>Старое ОС</t>
  </si>
  <si>
    <t>ПС</t>
  </si>
  <si>
    <t>КЛ</t>
  </si>
  <si>
    <t>ПС 110/10 кВ "Северная".
Маслосборник</t>
  </si>
  <si>
    <t>_______________ Е.В. Семенюк</t>
  </si>
  <si>
    <t>ПС 110/10 кВ "Северная".
ЗРУ - 10 кВ, в составе 40 ячеек типа КРУ</t>
  </si>
  <si>
    <t>АО «ДРСК»</t>
  </si>
  <si>
    <t>АО «ДВЭУК»</t>
  </si>
  <si>
    <t>_____________ И.А. Бубнова</t>
  </si>
  <si>
    <t>Всего, руб
в месяц</t>
  </si>
  <si>
    <t>Директор филиала АО "ДРСК"
"Амурские электрические сети"</t>
  </si>
  <si>
    <t>Расчет арендной платы, начиная с 01.01.2017</t>
  </si>
  <si>
    <t>Итого без НДС</t>
  </si>
  <si>
    <t>Итого с НДС</t>
  </si>
  <si>
    <t>Приложение № 2 к дополнительному соглашению № 6 от "__" _________ 2017 г.
к договору аренды имущества от 26.02.2010 № 864
(Приложение № 3 к договору аренды имущества от 26.02.2010 № 864)</t>
  </si>
  <si>
    <t>Заместитель генерального директора
по экономике и финансам</t>
  </si>
  <si>
    <t>ПС 110/10 кВ "Северная".
Трансформаторы тока ТФМ-110УХЛ1 комплект №2</t>
  </si>
  <si>
    <t>ПС 110/10 кВ "Северная".
Трансформаторы тока ТФМ-110УХЛ1 комплект №3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</si>
</sst>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u/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8.5"/>
      <color theme="1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sz val="8.5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color rgb="FFFF0000"/>
      <name val="Arial"/>
      <family val="2"/>
      <charset val="204"/>
    </font>
    <font>
      <b/>
      <u/>
      <sz val="8"/>
      <color rgb="FFFF0000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8.5"/>
      <color rgb="FFFF0000"/>
      <name val="Arial"/>
      <family val="2"/>
      <charset val="204"/>
    </font>
    <font>
      <sz val="11"/>
      <color rgb="FFFF000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5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3" fillId="0" borderId="0" xfId="0" applyFont="1" applyFill="1" applyAlignment="1"/>
    <xf numFmtId="0" fontId="5" fillId="0" borderId="0" xfId="0" applyFont="1" applyFill="1" applyAlignment="1"/>
    <xf numFmtId="0" fontId="3" fillId="0" borderId="0" xfId="0" applyFont="1" applyFill="1" applyBorder="1" applyAlignment="1"/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0" xfId="0" applyFont="1" applyFill="1"/>
    <xf numFmtId="0" fontId="7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2" fillId="0" borderId="0" xfId="0" applyFont="1" applyFill="1" applyAlignment="1">
      <alignment horizontal="center"/>
    </xf>
    <xf numFmtId="4" fontId="2" fillId="0" borderId="0" xfId="0" applyNumberFormat="1" applyFont="1" applyFill="1" applyAlignment="1">
      <alignment horizont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/>
    <xf numFmtId="0" fontId="1" fillId="0" borderId="0" xfId="0" applyFont="1" applyFill="1" applyAlignment="1">
      <alignment vertical="center" wrapText="1"/>
    </xf>
    <xf numFmtId="0" fontId="8" fillId="0" borderId="0" xfId="0" applyNumberFormat="1" applyFont="1" applyFill="1" applyBorder="1" applyAlignment="1">
      <alignment horizontal="left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left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indent="1"/>
    </xf>
    <xf numFmtId="0" fontId="4" fillId="0" borderId="0" xfId="0" applyFont="1" applyFill="1" applyAlignment="1">
      <alignment horizontal="center"/>
    </xf>
    <xf numFmtId="0" fontId="8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0" fontId="10" fillId="0" borderId="0" xfId="0" applyFont="1" applyFill="1"/>
    <xf numFmtId="0" fontId="10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right" vertical="center" wrapText="1" indent="1"/>
    </xf>
    <xf numFmtId="1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13" fillId="0" borderId="0" xfId="0" applyFont="1" applyFill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Fill="1" applyBorder="1" applyAlignment="1">
      <alignment horizontal="left" vertical="center" wrapText="1" indent="1"/>
    </xf>
    <xf numFmtId="4" fontId="12" fillId="0" borderId="0" xfId="0" applyNumberFormat="1" applyFont="1" applyFill="1" applyBorder="1" applyAlignment="1">
      <alignment horizontal="right" vertical="center" wrapText="1" indent="1"/>
    </xf>
    <xf numFmtId="1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4" fontId="15" fillId="0" borderId="0" xfId="0" applyNumberFormat="1" applyFont="1" applyFill="1"/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9" fillId="0" borderId="0" xfId="0" applyFont="1" applyFill="1"/>
    <xf numFmtId="4" fontId="18" fillId="0" borderId="0" xfId="0" applyNumberFormat="1" applyFont="1" applyFill="1" applyAlignment="1">
      <alignment horizontal="center"/>
    </xf>
    <xf numFmtId="0" fontId="15" fillId="0" borderId="0" xfId="0" applyFont="1" applyFill="1" applyAlignment="1">
      <alignment horizontal="left" vertical="top" wrapText="1" indent="4"/>
    </xf>
    <xf numFmtId="0" fontId="20" fillId="0" borderId="0" xfId="0" applyFont="1" applyFill="1"/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/>
    </xf>
    <xf numFmtId="0" fontId="20" fillId="0" borderId="5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>
      <alignment horizontal="left" vertical="center" wrapText="1" indent="1"/>
    </xf>
    <xf numFmtId="0" fontId="15" fillId="0" borderId="7" xfId="0" applyNumberFormat="1" applyFont="1" applyFill="1" applyBorder="1" applyAlignment="1">
      <alignment horizontal="center" vertical="center" wrapText="1"/>
    </xf>
    <xf numFmtId="0" fontId="15" fillId="0" borderId="7" xfId="0" applyNumberFormat="1" applyFont="1" applyFill="1" applyBorder="1" applyAlignment="1">
      <alignment horizontal="left" vertical="center" wrapText="1" indent="1"/>
    </xf>
    <xf numFmtId="4" fontId="15" fillId="0" borderId="3" xfId="0" applyNumberFormat="1" applyFont="1" applyFill="1" applyBorder="1" applyAlignment="1">
      <alignment horizontal="right" vertical="center" wrapText="1" indent="1"/>
    </xf>
    <xf numFmtId="3" fontId="15" fillId="2" borderId="3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3" fontId="15" fillId="0" borderId="3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center" wrapText="1" indent="1"/>
    </xf>
    <xf numFmtId="0" fontId="18" fillId="0" borderId="6" xfId="0" applyNumberFormat="1" applyFont="1" applyFill="1" applyBorder="1" applyAlignment="1">
      <alignment horizontal="left" vertical="center" wrapText="1" indent="1"/>
    </xf>
    <xf numFmtId="4" fontId="18" fillId="0" borderId="1" xfId="0" applyNumberFormat="1" applyFont="1" applyFill="1" applyBorder="1" applyAlignment="1">
      <alignment horizontal="right" vertical="center" wrapText="1" indent="1"/>
    </xf>
    <xf numFmtId="1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21" fillId="0" borderId="0" xfId="0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19" fillId="0" borderId="0" xfId="0" applyNumberFormat="1" applyFont="1" applyFill="1" applyBorder="1" applyAlignment="1">
      <alignment vertical="center"/>
    </xf>
    <xf numFmtId="0" fontId="21" fillId="0" borderId="0" xfId="0" applyNumberFormat="1" applyFont="1" applyFill="1" applyBorder="1" applyAlignment="1">
      <alignment horizontal="left" vertic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vertical="center"/>
    </xf>
    <xf numFmtId="4" fontId="21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left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1" fontId="14" fillId="0" borderId="0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7" fillId="0" borderId="0" xfId="0" applyFont="1" applyFill="1" applyBorder="1"/>
    <xf numFmtId="0" fontId="17" fillId="0" borderId="0" xfId="0" applyFont="1" applyFill="1" applyBorder="1" applyAlignment="1">
      <alignment horizontal="center"/>
    </xf>
    <xf numFmtId="4" fontId="18" fillId="0" borderId="0" xfId="0" applyNumberFormat="1" applyFont="1" applyFill="1" applyBorder="1"/>
    <xf numFmtId="0" fontId="14" fillId="0" borderId="0" xfId="0" applyFont="1" applyFill="1" applyAlignment="1"/>
    <xf numFmtId="0" fontId="17" fillId="0" borderId="0" xfId="0" applyFont="1" applyFill="1" applyAlignment="1"/>
    <xf numFmtId="0" fontId="14" fillId="0" borderId="0" xfId="0" applyFont="1" applyFill="1" applyBorder="1" applyAlignment="1"/>
    <xf numFmtId="0" fontId="14" fillId="0" borderId="0" xfId="0" applyFont="1" applyFill="1" applyAlignment="1">
      <alignment horizontal="left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 wrapText="1"/>
    </xf>
    <xf numFmtId="4" fontId="10" fillId="2" borderId="1" xfId="0" applyNumberFormat="1" applyFont="1" applyFill="1" applyBorder="1" applyAlignment="1">
      <alignment horizontal="right" vertical="center" wrapText="1" indent="1"/>
    </xf>
    <xf numFmtId="0" fontId="1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 applyAlignment="1">
      <alignment horizontal="center" vertical="center" wrapText="1"/>
    </xf>
    <xf numFmtId="1" fontId="22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/>
    <xf numFmtId="0" fontId="22" fillId="0" borderId="0" xfId="0" applyNumberFormat="1" applyFont="1" applyFill="1" applyBorder="1" applyAlignment="1">
      <alignment vertical="center"/>
    </xf>
    <xf numFmtId="4" fontId="13" fillId="0" borderId="0" xfId="0" applyNumberFormat="1" applyFont="1" applyFill="1"/>
    <xf numFmtId="4" fontId="3" fillId="0" borderId="0" xfId="0" applyNumberFormat="1" applyFont="1" applyFill="1"/>
    <xf numFmtId="2" fontId="3" fillId="0" borderId="0" xfId="0" applyNumberFormat="1" applyFont="1" applyFill="1"/>
    <xf numFmtId="0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 indent="1"/>
    </xf>
    <xf numFmtId="4" fontId="1" fillId="0" borderId="1" xfId="0" applyNumberFormat="1" applyFont="1" applyFill="1" applyBorder="1" applyAlignment="1">
      <alignment horizontal="right" vertical="center" wrapText="1" indent="1"/>
    </xf>
    <xf numFmtId="4" fontId="1" fillId="2" borderId="1" xfId="0" applyNumberFormat="1" applyFont="1" applyFill="1" applyBorder="1" applyAlignment="1">
      <alignment horizontal="right" vertical="center" wrapText="1" indent="1"/>
    </xf>
    <xf numFmtId="0" fontId="10" fillId="0" borderId="1" xfId="0" applyNumberFormat="1" applyFont="1" applyFill="1" applyBorder="1" applyAlignment="1">
      <alignment horizontal="left" vertical="center" wrapText="1" indent="1"/>
    </xf>
    <xf numFmtId="0" fontId="10" fillId="0" borderId="1" xfId="0" applyFont="1" applyFill="1" applyBorder="1" applyAlignment="1">
      <alignment horizontal="left" vertical="center" wrapText="1" indent="1"/>
    </xf>
    <xf numFmtId="0" fontId="9" fillId="0" borderId="0" xfId="0" applyNumberFormat="1" applyFont="1" applyFill="1" applyBorder="1" applyAlignment="1">
      <alignment horizontal="left" vertical="center" wrapText="1"/>
    </xf>
    <xf numFmtId="0" fontId="12" fillId="0" borderId="0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 inden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5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 indent="7"/>
    </xf>
    <xf numFmtId="0" fontId="18" fillId="0" borderId="5" xfId="0" applyNumberFormat="1" applyFont="1" applyFill="1" applyBorder="1" applyAlignment="1">
      <alignment horizontal="left" vertical="center" wrapText="1" indent="1"/>
    </xf>
    <xf numFmtId="0" fontId="18" fillId="0" borderId="6" xfId="0" applyNumberFormat="1" applyFont="1" applyFill="1" applyBorder="1" applyAlignment="1">
      <alignment horizontal="left" vertical="center" wrapText="1" indent="1"/>
    </xf>
    <xf numFmtId="0" fontId="18" fillId="0" borderId="0" xfId="0" applyNumberFormat="1" applyFont="1" applyFill="1" applyBorder="1" applyAlignment="1">
      <alignment horizontal="left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20" fillId="0" borderId="2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20" fillId="0" borderId="5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</sheetPr>
  <dimension ref="A1:N125"/>
  <sheetViews>
    <sheetView tabSelected="1" view="pageBreakPreview" topLeftCell="A57" zoomScale="110" zoomScaleNormal="100" zoomScaleSheetLayoutView="110" workbookViewId="0">
      <selection activeCell="B10" sqref="B10:B11"/>
    </sheetView>
  </sheetViews>
  <sheetFormatPr defaultRowHeight="12"/>
  <cols>
    <col min="1" max="1" width="6.7109375" style="4" customWidth="1"/>
    <col min="2" max="2" width="58.42578125" style="4" customWidth="1"/>
    <col min="3" max="3" width="15.7109375" style="21" customWidth="1"/>
    <col min="4" max="4" width="15.7109375" style="4" customWidth="1"/>
    <col min="5" max="5" width="16.7109375" style="4" customWidth="1"/>
    <col min="6" max="9" width="14.28515625" style="4" customWidth="1"/>
    <col min="10" max="10" width="13.85546875" style="4" hidden="1" customWidth="1"/>
    <col min="11" max="11" width="12.7109375" style="4" hidden="1" customWidth="1"/>
    <col min="12" max="12" width="11.28515625" style="4" hidden="1" customWidth="1"/>
    <col min="13" max="13" width="13.28515625" style="4" customWidth="1"/>
    <col min="14" max="14" width="12.7109375" style="4" hidden="1" customWidth="1"/>
    <col min="15" max="17" width="9.140625" style="4" customWidth="1"/>
    <col min="18" max="16384" width="9.140625" style="4"/>
  </cols>
  <sheetData>
    <row r="1" spans="1:11" hidden="1"/>
    <row r="2" spans="1:11" ht="12" hidden="1" customHeight="1">
      <c r="B2" s="36"/>
    </row>
    <row r="3" spans="1:11" hidden="1"/>
    <row r="4" spans="1:11" hidden="1"/>
    <row r="5" spans="1:11" ht="11.25" hidden="1">
      <c r="C5" s="138"/>
      <c r="D5" s="138"/>
      <c r="E5" s="138"/>
    </row>
    <row r="6" spans="1:11" ht="24.75" customHeight="1">
      <c r="C6" s="22"/>
      <c r="D6" s="17"/>
      <c r="E6" s="141" t="s">
        <v>141</v>
      </c>
      <c r="F6" s="141"/>
      <c r="G6" s="141"/>
      <c r="H6" s="141"/>
      <c r="I6" s="141"/>
    </row>
    <row r="7" spans="1:11" ht="15">
      <c r="A7" s="18" t="s">
        <v>138</v>
      </c>
      <c r="C7" s="23"/>
      <c r="E7" s="141"/>
      <c r="F7" s="141"/>
      <c r="G7" s="141"/>
      <c r="H7" s="141"/>
      <c r="I7" s="141"/>
    </row>
    <row r="8" spans="1:11">
      <c r="C8" s="23"/>
    </row>
    <row r="9" spans="1:11" s="19" customFormat="1" ht="15.75" customHeight="1">
      <c r="A9" s="139" t="s">
        <v>1</v>
      </c>
      <c r="B9" s="140" t="s">
        <v>23</v>
      </c>
      <c r="C9" s="140"/>
      <c r="D9" s="140"/>
      <c r="E9" s="140"/>
      <c r="F9" s="135" t="s">
        <v>35</v>
      </c>
      <c r="G9" s="135"/>
      <c r="H9" s="135"/>
      <c r="I9" s="136" t="s">
        <v>136</v>
      </c>
    </row>
    <row r="10" spans="1:11" s="19" customFormat="1" ht="69.75" customHeight="1">
      <c r="A10" s="139"/>
      <c r="B10" s="140" t="s">
        <v>0</v>
      </c>
      <c r="C10" s="140" t="s">
        <v>29</v>
      </c>
      <c r="D10" s="140" t="s">
        <v>51</v>
      </c>
      <c r="E10" s="126" t="s">
        <v>34</v>
      </c>
      <c r="F10" s="136" t="s">
        <v>62</v>
      </c>
      <c r="G10" s="136" t="s">
        <v>49</v>
      </c>
      <c r="H10" s="136" t="s">
        <v>48</v>
      </c>
      <c r="I10" s="136"/>
      <c r="J10" s="35"/>
    </row>
    <row r="11" spans="1:11" s="19" customFormat="1" ht="36" customHeight="1">
      <c r="A11" s="139"/>
      <c r="B11" s="140"/>
      <c r="C11" s="140"/>
      <c r="D11" s="140"/>
      <c r="E11" s="126" t="s">
        <v>31</v>
      </c>
      <c r="F11" s="136"/>
      <c r="G11" s="136"/>
      <c r="H11" s="136"/>
      <c r="I11" s="136"/>
    </row>
    <row r="12" spans="1:11" s="19" customFormat="1" ht="13.5" customHeight="1">
      <c r="A12" s="20">
        <v>1</v>
      </c>
      <c r="B12" s="20">
        <v>2</v>
      </c>
      <c r="C12" s="20">
        <v>3</v>
      </c>
      <c r="D12" s="20">
        <v>4</v>
      </c>
      <c r="E12" s="20">
        <v>5</v>
      </c>
      <c r="F12" s="20">
        <v>6</v>
      </c>
      <c r="G12" s="20">
        <v>7</v>
      </c>
      <c r="H12" s="20">
        <v>8</v>
      </c>
      <c r="I12" s="20">
        <v>9</v>
      </c>
    </row>
    <row r="13" spans="1:11" s="1" customFormat="1" ht="24">
      <c r="A13" s="3">
        <v>1</v>
      </c>
      <c r="B13" s="127" t="s">
        <v>68</v>
      </c>
      <c r="C13" s="53">
        <f>5323685+572503.39</f>
        <v>5896188.3899999997</v>
      </c>
      <c r="D13" s="2">
        <v>240</v>
      </c>
      <c r="E13" s="2" t="s">
        <v>32</v>
      </c>
      <c r="F13" s="53">
        <v>31304.15</v>
      </c>
      <c r="G13" s="113">
        <v>23919.37</v>
      </c>
      <c r="H13" s="128">
        <f t="shared" ref="H13:H51" si="0">ROUND((F13+G13)*0.0001,2)</f>
        <v>5.52</v>
      </c>
      <c r="I13" s="128">
        <f t="shared" ref="I13:I51" si="1">ROUND(F13+G13+H13,2)</f>
        <v>55229.04</v>
      </c>
      <c r="K13" s="114" t="s">
        <v>46</v>
      </c>
    </row>
    <row r="14" spans="1:11" s="1" customFormat="1" ht="24">
      <c r="A14" s="3">
        <v>2</v>
      </c>
      <c r="B14" s="127" t="s">
        <v>69</v>
      </c>
      <c r="C14" s="113">
        <v>1935162.3200000003</v>
      </c>
      <c r="D14" s="2">
        <v>360</v>
      </c>
      <c r="E14" s="2" t="s">
        <v>74</v>
      </c>
      <c r="F14" s="128">
        <f t="shared" ref="F14:F59" si="2">ROUND(C14/D14,2)</f>
        <v>5375.45</v>
      </c>
      <c r="G14" s="113">
        <v>2336.5300000000002</v>
      </c>
      <c r="H14" s="128">
        <f t="shared" si="0"/>
        <v>0.77</v>
      </c>
      <c r="I14" s="128">
        <f t="shared" si="1"/>
        <v>7712.75</v>
      </c>
      <c r="K14" s="114" t="s">
        <v>46</v>
      </c>
    </row>
    <row r="15" spans="1:11" s="1" customFormat="1" ht="24">
      <c r="A15" s="3">
        <v>3</v>
      </c>
      <c r="B15" s="127" t="s">
        <v>130</v>
      </c>
      <c r="C15" s="53">
        <v>2285162</v>
      </c>
      <c r="D15" s="2">
        <v>120</v>
      </c>
      <c r="E15" s="2" t="s">
        <v>75</v>
      </c>
      <c r="F15" s="128">
        <f t="shared" si="2"/>
        <v>19043.02</v>
      </c>
      <c r="G15" s="113">
        <v>2183.6</v>
      </c>
      <c r="H15" s="128">
        <f t="shared" si="0"/>
        <v>2.12</v>
      </c>
      <c r="I15" s="128">
        <f t="shared" si="1"/>
        <v>21228.74</v>
      </c>
      <c r="K15" s="114" t="s">
        <v>46</v>
      </c>
    </row>
    <row r="16" spans="1:11" s="1" customFormat="1" ht="24">
      <c r="A16" s="3">
        <v>4</v>
      </c>
      <c r="B16" s="127" t="s">
        <v>70</v>
      </c>
      <c r="C16" s="53">
        <v>271942</v>
      </c>
      <c r="D16" s="2">
        <v>240</v>
      </c>
      <c r="E16" s="2" t="s">
        <v>33</v>
      </c>
      <c r="F16" s="128">
        <f t="shared" si="2"/>
        <v>1133.0899999999999</v>
      </c>
      <c r="G16" s="113">
        <v>427.93</v>
      </c>
      <c r="H16" s="128">
        <f t="shared" si="0"/>
        <v>0.16</v>
      </c>
      <c r="I16" s="128">
        <f t="shared" si="1"/>
        <v>1561.18</v>
      </c>
      <c r="K16" s="114" t="s">
        <v>46</v>
      </c>
    </row>
    <row r="17" spans="1:11" s="1" customFormat="1" ht="24">
      <c r="A17" s="3">
        <v>5</v>
      </c>
      <c r="B17" s="127" t="s">
        <v>71</v>
      </c>
      <c r="C17" s="53">
        <v>1674313</v>
      </c>
      <c r="D17" s="2">
        <v>84</v>
      </c>
      <c r="E17" s="2" t="s">
        <v>33</v>
      </c>
      <c r="F17" s="128">
        <f t="shared" si="2"/>
        <v>19932.3</v>
      </c>
      <c r="G17" s="113">
        <v>1827.13</v>
      </c>
      <c r="H17" s="128">
        <f t="shared" si="0"/>
        <v>2.1800000000000002</v>
      </c>
      <c r="I17" s="128">
        <f t="shared" si="1"/>
        <v>21761.61</v>
      </c>
      <c r="K17" s="114" t="s">
        <v>46</v>
      </c>
    </row>
    <row r="18" spans="1:11" s="1" customFormat="1" ht="24.75" customHeight="1">
      <c r="A18" s="3">
        <v>6</v>
      </c>
      <c r="B18" s="127" t="s">
        <v>72</v>
      </c>
      <c r="C18" s="53">
        <v>9918861.8599999994</v>
      </c>
      <c r="D18" s="2">
        <v>183</v>
      </c>
      <c r="E18" s="2" t="s">
        <v>76</v>
      </c>
      <c r="F18" s="128">
        <f t="shared" si="2"/>
        <v>54201.43</v>
      </c>
      <c r="G18" s="113">
        <v>6576.44</v>
      </c>
      <c r="H18" s="128">
        <f t="shared" si="0"/>
        <v>6.08</v>
      </c>
      <c r="I18" s="128">
        <f t="shared" si="1"/>
        <v>60783.95</v>
      </c>
      <c r="J18" s="114" t="s">
        <v>127</v>
      </c>
      <c r="K18" s="114" t="s">
        <v>46</v>
      </c>
    </row>
    <row r="19" spans="1:11" s="1" customFormat="1" ht="24">
      <c r="A19" s="3">
        <v>7</v>
      </c>
      <c r="B19" s="127" t="s">
        <v>73</v>
      </c>
      <c r="C19" s="53">
        <v>146971183.46000001</v>
      </c>
      <c r="D19" s="2">
        <v>361</v>
      </c>
      <c r="E19" s="2" t="s">
        <v>77</v>
      </c>
      <c r="F19" s="128">
        <v>407961.68</v>
      </c>
      <c r="G19" s="113">
        <v>177871.29</v>
      </c>
      <c r="H19" s="128">
        <f t="shared" si="0"/>
        <v>58.58</v>
      </c>
      <c r="I19" s="128">
        <f t="shared" si="1"/>
        <v>585891.55000000005</v>
      </c>
      <c r="K19" s="114" t="s">
        <v>46</v>
      </c>
    </row>
    <row r="20" spans="1:11" s="1" customFormat="1" ht="24">
      <c r="A20" s="3">
        <v>8</v>
      </c>
      <c r="B20" s="127" t="s">
        <v>78</v>
      </c>
      <c r="C20" s="53">
        <v>22658504.899999999</v>
      </c>
      <c r="D20" s="2">
        <v>360</v>
      </c>
      <c r="E20" s="2" t="s">
        <v>115</v>
      </c>
      <c r="F20" s="128">
        <f t="shared" si="2"/>
        <v>62940.29</v>
      </c>
      <c r="G20" s="129">
        <v>0</v>
      </c>
      <c r="H20" s="128">
        <f t="shared" si="0"/>
        <v>6.29</v>
      </c>
      <c r="I20" s="128">
        <f t="shared" si="1"/>
        <v>62946.58</v>
      </c>
      <c r="K20" s="114" t="s">
        <v>45</v>
      </c>
    </row>
    <row r="21" spans="1:11" s="1" customFormat="1" ht="24">
      <c r="A21" s="3">
        <v>9</v>
      </c>
      <c r="B21" s="127" t="s">
        <v>79</v>
      </c>
      <c r="C21" s="53">
        <v>22658504.899999999</v>
      </c>
      <c r="D21" s="2">
        <v>360</v>
      </c>
      <c r="E21" s="2" t="s">
        <v>115</v>
      </c>
      <c r="F21" s="128">
        <f t="shared" si="2"/>
        <v>62940.29</v>
      </c>
      <c r="G21" s="129">
        <v>0</v>
      </c>
      <c r="H21" s="128">
        <f t="shared" si="0"/>
        <v>6.29</v>
      </c>
      <c r="I21" s="128">
        <f t="shared" si="1"/>
        <v>62946.58</v>
      </c>
      <c r="K21" s="114" t="s">
        <v>45</v>
      </c>
    </row>
    <row r="22" spans="1:11" s="1" customFormat="1" ht="24">
      <c r="A22" s="3">
        <v>10</v>
      </c>
      <c r="B22" s="127" t="s">
        <v>80</v>
      </c>
      <c r="C22" s="53">
        <v>12600522.909999998</v>
      </c>
      <c r="D22" s="2">
        <v>36</v>
      </c>
      <c r="E22" s="2" t="s">
        <v>116</v>
      </c>
      <c r="F22" s="128">
        <f t="shared" si="2"/>
        <v>350014.53</v>
      </c>
      <c r="G22" s="129">
        <v>0</v>
      </c>
      <c r="H22" s="128">
        <f t="shared" si="0"/>
        <v>35</v>
      </c>
      <c r="I22" s="128">
        <f t="shared" si="1"/>
        <v>350049.53</v>
      </c>
      <c r="K22" s="114" t="s">
        <v>45</v>
      </c>
    </row>
    <row r="23" spans="1:11" s="1" customFormat="1" ht="24">
      <c r="A23" s="3">
        <v>11</v>
      </c>
      <c r="B23" s="127" t="s">
        <v>81</v>
      </c>
      <c r="C23" s="53">
        <v>17436102</v>
      </c>
      <c r="D23" s="2">
        <v>240</v>
      </c>
      <c r="E23" s="2" t="s">
        <v>117</v>
      </c>
      <c r="F23" s="128">
        <f t="shared" si="2"/>
        <v>72650.429999999993</v>
      </c>
      <c r="G23" s="129">
        <v>0</v>
      </c>
      <c r="H23" s="128">
        <f t="shared" si="0"/>
        <v>7.27</v>
      </c>
      <c r="I23" s="128">
        <f t="shared" si="1"/>
        <v>72657.7</v>
      </c>
      <c r="K23" s="114" t="s">
        <v>45</v>
      </c>
    </row>
    <row r="24" spans="1:11" s="1" customFormat="1" ht="24">
      <c r="A24" s="3">
        <v>12</v>
      </c>
      <c r="B24" s="127" t="s">
        <v>82</v>
      </c>
      <c r="C24" s="53">
        <v>1652978</v>
      </c>
      <c r="D24" s="2">
        <v>36</v>
      </c>
      <c r="E24" s="2" t="s">
        <v>116</v>
      </c>
      <c r="F24" s="128">
        <f t="shared" si="2"/>
        <v>45916.06</v>
      </c>
      <c r="G24" s="129">
        <v>0</v>
      </c>
      <c r="H24" s="128">
        <f t="shared" si="0"/>
        <v>4.59</v>
      </c>
      <c r="I24" s="128">
        <f t="shared" si="1"/>
        <v>45920.65</v>
      </c>
      <c r="K24" s="114" t="s">
        <v>45</v>
      </c>
    </row>
    <row r="25" spans="1:11" s="1" customFormat="1" ht="24">
      <c r="A25" s="3">
        <v>13</v>
      </c>
      <c r="B25" s="127" t="s">
        <v>83</v>
      </c>
      <c r="C25" s="53">
        <v>1804131</v>
      </c>
      <c r="D25" s="2">
        <v>180</v>
      </c>
      <c r="E25" s="2" t="s">
        <v>118</v>
      </c>
      <c r="F25" s="128">
        <f t="shared" si="2"/>
        <v>10022.950000000001</v>
      </c>
      <c r="G25" s="129">
        <v>0</v>
      </c>
      <c r="H25" s="128">
        <f t="shared" si="0"/>
        <v>1</v>
      </c>
      <c r="I25" s="128">
        <f t="shared" si="1"/>
        <v>10023.950000000001</v>
      </c>
      <c r="K25" s="114" t="s">
        <v>45</v>
      </c>
    </row>
    <row r="26" spans="1:11" s="1" customFormat="1" ht="24">
      <c r="A26" s="3">
        <v>14</v>
      </c>
      <c r="B26" s="127" t="s">
        <v>84</v>
      </c>
      <c r="C26" s="53">
        <v>1655168</v>
      </c>
      <c r="D26" s="2">
        <v>180</v>
      </c>
      <c r="E26" s="2" t="s">
        <v>118</v>
      </c>
      <c r="F26" s="128">
        <f t="shared" si="2"/>
        <v>9195.3799999999992</v>
      </c>
      <c r="G26" s="129">
        <v>0</v>
      </c>
      <c r="H26" s="128">
        <f t="shared" si="0"/>
        <v>0.92</v>
      </c>
      <c r="I26" s="128">
        <f t="shared" si="1"/>
        <v>9196.2999999999993</v>
      </c>
      <c r="K26" s="114" t="s">
        <v>45</v>
      </c>
    </row>
    <row r="27" spans="1:11" s="1" customFormat="1" ht="24">
      <c r="A27" s="3">
        <v>15</v>
      </c>
      <c r="B27" s="127" t="s">
        <v>85</v>
      </c>
      <c r="C27" s="53">
        <v>569964</v>
      </c>
      <c r="D27" s="2">
        <v>300</v>
      </c>
      <c r="E27" s="2" t="s">
        <v>33</v>
      </c>
      <c r="F27" s="128">
        <f t="shared" si="2"/>
        <v>1899.88</v>
      </c>
      <c r="G27" s="129">
        <v>0</v>
      </c>
      <c r="H27" s="128">
        <f t="shared" si="0"/>
        <v>0.19</v>
      </c>
      <c r="I27" s="128">
        <f t="shared" si="1"/>
        <v>1900.07</v>
      </c>
      <c r="K27" s="114" t="s">
        <v>45</v>
      </c>
    </row>
    <row r="28" spans="1:11" s="1" customFormat="1" ht="24">
      <c r="A28" s="3">
        <v>16</v>
      </c>
      <c r="B28" s="127" t="s">
        <v>86</v>
      </c>
      <c r="C28" s="53">
        <v>2185240</v>
      </c>
      <c r="D28" s="2">
        <v>360</v>
      </c>
      <c r="E28" s="2" t="s">
        <v>119</v>
      </c>
      <c r="F28" s="128">
        <f t="shared" si="2"/>
        <v>6070.11</v>
      </c>
      <c r="G28" s="129">
        <v>0</v>
      </c>
      <c r="H28" s="128">
        <f t="shared" si="0"/>
        <v>0.61</v>
      </c>
      <c r="I28" s="128">
        <f t="shared" si="1"/>
        <v>6070.72</v>
      </c>
      <c r="K28" s="114" t="s">
        <v>45</v>
      </c>
    </row>
    <row r="29" spans="1:11" s="1" customFormat="1" ht="24">
      <c r="A29" s="3">
        <v>17</v>
      </c>
      <c r="B29" s="127" t="s">
        <v>87</v>
      </c>
      <c r="C29" s="53">
        <v>2434369</v>
      </c>
      <c r="D29" s="2">
        <v>480</v>
      </c>
      <c r="E29" s="2" t="s">
        <v>74</v>
      </c>
      <c r="F29" s="128">
        <f t="shared" si="2"/>
        <v>5071.6000000000004</v>
      </c>
      <c r="G29" s="129">
        <v>0</v>
      </c>
      <c r="H29" s="128">
        <f t="shared" si="0"/>
        <v>0.51</v>
      </c>
      <c r="I29" s="128">
        <f t="shared" si="1"/>
        <v>5072.1099999999997</v>
      </c>
      <c r="K29" s="114" t="s">
        <v>45</v>
      </c>
    </row>
    <row r="30" spans="1:11" s="1" customFormat="1" ht="24">
      <c r="A30" s="3">
        <v>18</v>
      </c>
      <c r="B30" s="127" t="s">
        <v>88</v>
      </c>
      <c r="C30" s="53">
        <v>2434369</v>
      </c>
      <c r="D30" s="2">
        <v>480</v>
      </c>
      <c r="E30" s="2" t="s">
        <v>74</v>
      </c>
      <c r="F30" s="128">
        <f t="shared" si="2"/>
        <v>5071.6000000000004</v>
      </c>
      <c r="G30" s="129">
        <v>0</v>
      </c>
      <c r="H30" s="128">
        <f t="shared" si="0"/>
        <v>0.51</v>
      </c>
      <c r="I30" s="128">
        <f t="shared" si="1"/>
        <v>5072.1099999999997</v>
      </c>
      <c r="K30" s="114" t="s">
        <v>45</v>
      </c>
    </row>
    <row r="31" spans="1:11" s="1" customFormat="1" ht="24">
      <c r="A31" s="3">
        <v>19</v>
      </c>
      <c r="B31" s="127" t="s">
        <v>89</v>
      </c>
      <c r="C31" s="53">
        <v>2434369</v>
      </c>
      <c r="D31" s="2">
        <v>480</v>
      </c>
      <c r="E31" s="2" t="s">
        <v>74</v>
      </c>
      <c r="F31" s="128">
        <f t="shared" si="2"/>
        <v>5071.6000000000004</v>
      </c>
      <c r="G31" s="129">
        <v>0</v>
      </c>
      <c r="H31" s="128">
        <f t="shared" si="0"/>
        <v>0.51</v>
      </c>
      <c r="I31" s="128">
        <f t="shared" si="1"/>
        <v>5072.1099999999997</v>
      </c>
      <c r="K31" s="114" t="s">
        <v>45</v>
      </c>
    </row>
    <row r="32" spans="1:11" s="1" customFormat="1" ht="24">
      <c r="A32" s="3">
        <v>20</v>
      </c>
      <c r="B32" s="127" t="s">
        <v>90</v>
      </c>
      <c r="C32" s="53">
        <v>926787</v>
      </c>
      <c r="D32" s="2">
        <v>180</v>
      </c>
      <c r="E32" s="2" t="s">
        <v>74</v>
      </c>
      <c r="F32" s="128">
        <f t="shared" si="2"/>
        <v>5148.82</v>
      </c>
      <c r="G32" s="129">
        <v>0</v>
      </c>
      <c r="H32" s="128">
        <f t="shared" si="0"/>
        <v>0.51</v>
      </c>
      <c r="I32" s="128">
        <f t="shared" si="1"/>
        <v>5149.33</v>
      </c>
      <c r="K32" s="114" t="s">
        <v>45</v>
      </c>
    </row>
    <row r="33" spans="1:13" s="1" customFormat="1" ht="24">
      <c r="A33" s="3">
        <v>21</v>
      </c>
      <c r="B33" s="127" t="s">
        <v>143</v>
      </c>
      <c r="C33" s="53">
        <v>926787</v>
      </c>
      <c r="D33" s="2">
        <v>180</v>
      </c>
      <c r="E33" s="2" t="s">
        <v>74</v>
      </c>
      <c r="F33" s="128">
        <f t="shared" ref="F33:F34" si="3">ROUND(C33/D33,2)</f>
        <v>5148.82</v>
      </c>
      <c r="G33" s="129">
        <v>0</v>
      </c>
      <c r="H33" s="128">
        <f t="shared" ref="H33:H34" si="4">ROUND((F33+G33)*0.0001,2)</f>
        <v>0.51</v>
      </c>
      <c r="I33" s="128">
        <f t="shared" ref="I33:I34" si="5">ROUND(F33+G33+H33,2)</f>
        <v>5149.33</v>
      </c>
      <c r="K33" s="114" t="s">
        <v>45</v>
      </c>
    </row>
    <row r="34" spans="1:13" s="1" customFormat="1" ht="24">
      <c r="A34" s="3">
        <v>22</v>
      </c>
      <c r="B34" s="127" t="s">
        <v>144</v>
      </c>
      <c r="C34" s="53">
        <v>926787</v>
      </c>
      <c r="D34" s="2">
        <v>180</v>
      </c>
      <c r="E34" s="2" t="s">
        <v>74</v>
      </c>
      <c r="F34" s="128">
        <f t="shared" si="3"/>
        <v>5148.82</v>
      </c>
      <c r="G34" s="129">
        <v>0</v>
      </c>
      <c r="H34" s="128">
        <f t="shared" si="4"/>
        <v>0.51</v>
      </c>
      <c r="I34" s="128">
        <f t="shared" si="5"/>
        <v>5149.33</v>
      </c>
      <c r="K34" s="114" t="s">
        <v>45</v>
      </c>
    </row>
    <row r="35" spans="1:13" s="1" customFormat="1" ht="24">
      <c r="A35" s="3">
        <v>23</v>
      </c>
      <c r="B35" s="127" t="s">
        <v>91</v>
      </c>
      <c r="C35" s="53">
        <v>926787</v>
      </c>
      <c r="D35" s="2">
        <v>180</v>
      </c>
      <c r="E35" s="2" t="s">
        <v>74</v>
      </c>
      <c r="F35" s="128">
        <f t="shared" si="2"/>
        <v>5148.82</v>
      </c>
      <c r="G35" s="129">
        <v>0</v>
      </c>
      <c r="H35" s="128">
        <f t="shared" si="0"/>
        <v>0.51</v>
      </c>
      <c r="I35" s="128">
        <f t="shared" si="1"/>
        <v>5149.33</v>
      </c>
      <c r="K35" s="114" t="s">
        <v>45</v>
      </c>
    </row>
    <row r="36" spans="1:13" s="1" customFormat="1" ht="25.5" customHeight="1">
      <c r="A36" s="3">
        <v>24</v>
      </c>
      <c r="B36" s="127" t="s">
        <v>92</v>
      </c>
      <c r="C36" s="53">
        <v>976636</v>
      </c>
      <c r="D36" s="2">
        <v>240</v>
      </c>
      <c r="E36" s="2" t="s">
        <v>74</v>
      </c>
      <c r="F36" s="128">
        <f t="shared" si="2"/>
        <v>4069.32</v>
      </c>
      <c r="G36" s="129">
        <v>0</v>
      </c>
      <c r="H36" s="128">
        <f t="shared" si="0"/>
        <v>0.41</v>
      </c>
      <c r="I36" s="128">
        <f t="shared" si="1"/>
        <v>4069.73</v>
      </c>
      <c r="K36" s="114" t="s">
        <v>45</v>
      </c>
    </row>
    <row r="37" spans="1:13" s="1" customFormat="1" ht="25.5" customHeight="1">
      <c r="A37" s="3">
        <v>25</v>
      </c>
      <c r="B37" s="127" t="s">
        <v>93</v>
      </c>
      <c r="C37" s="53">
        <v>976636</v>
      </c>
      <c r="D37" s="2">
        <v>240</v>
      </c>
      <c r="E37" s="2" t="s">
        <v>74</v>
      </c>
      <c r="F37" s="128">
        <f t="shared" si="2"/>
        <v>4069.32</v>
      </c>
      <c r="G37" s="129">
        <v>0</v>
      </c>
      <c r="H37" s="128">
        <f t="shared" si="0"/>
        <v>0.41</v>
      </c>
      <c r="I37" s="128">
        <f t="shared" si="1"/>
        <v>4069.73</v>
      </c>
      <c r="K37" s="114" t="s">
        <v>45</v>
      </c>
    </row>
    <row r="38" spans="1:13" s="1" customFormat="1" ht="25.5" customHeight="1">
      <c r="A38" s="3">
        <v>26</v>
      </c>
      <c r="B38" s="127" t="s">
        <v>94</v>
      </c>
      <c r="C38" s="53">
        <v>976636</v>
      </c>
      <c r="D38" s="2">
        <v>240</v>
      </c>
      <c r="E38" s="2" t="s">
        <v>74</v>
      </c>
      <c r="F38" s="128">
        <f t="shared" si="2"/>
        <v>4069.32</v>
      </c>
      <c r="G38" s="129">
        <v>0</v>
      </c>
      <c r="H38" s="128">
        <f t="shared" si="0"/>
        <v>0.41</v>
      </c>
      <c r="I38" s="128">
        <f t="shared" si="1"/>
        <v>4069.73</v>
      </c>
      <c r="K38" s="114" t="s">
        <v>45</v>
      </c>
    </row>
    <row r="39" spans="1:13" s="1" customFormat="1" ht="25.5" customHeight="1">
      <c r="A39" s="3">
        <v>27</v>
      </c>
      <c r="B39" s="127" t="s">
        <v>95</v>
      </c>
      <c r="C39" s="53">
        <v>976636</v>
      </c>
      <c r="D39" s="2">
        <v>240</v>
      </c>
      <c r="E39" s="2" t="s">
        <v>74</v>
      </c>
      <c r="F39" s="128">
        <f t="shared" si="2"/>
        <v>4069.32</v>
      </c>
      <c r="G39" s="129">
        <v>0</v>
      </c>
      <c r="H39" s="128">
        <f t="shared" si="0"/>
        <v>0.41</v>
      </c>
      <c r="I39" s="128">
        <f t="shared" si="1"/>
        <v>4069.73</v>
      </c>
      <c r="K39" s="114" t="s">
        <v>45</v>
      </c>
    </row>
    <row r="40" spans="1:13" s="1" customFormat="1" ht="25.5" customHeight="1">
      <c r="A40" s="3">
        <v>28</v>
      </c>
      <c r="B40" s="127" t="s">
        <v>96</v>
      </c>
      <c r="C40" s="53">
        <v>976636</v>
      </c>
      <c r="D40" s="2">
        <v>240</v>
      </c>
      <c r="E40" s="2" t="s">
        <v>74</v>
      </c>
      <c r="F40" s="128">
        <f t="shared" si="2"/>
        <v>4069.32</v>
      </c>
      <c r="G40" s="129">
        <v>0</v>
      </c>
      <c r="H40" s="128">
        <f t="shared" si="0"/>
        <v>0.41</v>
      </c>
      <c r="I40" s="128">
        <f t="shared" si="1"/>
        <v>4069.73</v>
      </c>
      <c r="K40" s="114" t="s">
        <v>45</v>
      </c>
    </row>
    <row r="41" spans="1:13" s="1" customFormat="1" ht="25.5" customHeight="1">
      <c r="A41" s="3">
        <v>29</v>
      </c>
      <c r="B41" s="127" t="s">
        <v>97</v>
      </c>
      <c r="C41" s="53">
        <v>976636</v>
      </c>
      <c r="D41" s="2">
        <v>240</v>
      </c>
      <c r="E41" s="2" t="s">
        <v>74</v>
      </c>
      <c r="F41" s="128">
        <f t="shared" si="2"/>
        <v>4069.32</v>
      </c>
      <c r="G41" s="129">
        <v>0</v>
      </c>
      <c r="H41" s="128">
        <f t="shared" si="0"/>
        <v>0.41</v>
      </c>
      <c r="I41" s="128">
        <f t="shared" si="1"/>
        <v>4069.73</v>
      </c>
      <c r="K41" s="114" t="s">
        <v>45</v>
      </c>
    </row>
    <row r="42" spans="1:13" s="1" customFormat="1" ht="25.5" customHeight="1">
      <c r="A42" s="3">
        <v>30</v>
      </c>
      <c r="B42" s="127" t="s">
        <v>98</v>
      </c>
      <c r="C42" s="53">
        <v>701078</v>
      </c>
      <c r="D42" s="2">
        <v>240</v>
      </c>
      <c r="E42" s="34" t="s">
        <v>74</v>
      </c>
      <c r="F42" s="128">
        <f t="shared" si="2"/>
        <v>2921.16</v>
      </c>
      <c r="G42" s="129">
        <v>0</v>
      </c>
      <c r="H42" s="128">
        <f t="shared" si="0"/>
        <v>0.28999999999999998</v>
      </c>
      <c r="I42" s="128">
        <f t="shared" si="1"/>
        <v>2921.45</v>
      </c>
      <c r="K42" s="114" t="s">
        <v>45</v>
      </c>
    </row>
    <row r="43" spans="1:13" s="1" customFormat="1" ht="25.5" customHeight="1">
      <c r="A43" s="3">
        <v>31</v>
      </c>
      <c r="B43" s="127" t="s">
        <v>99</v>
      </c>
      <c r="C43" s="53">
        <v>701078</v>
      </c>
      <c r="D43" s="2">
        <v>240</v>
      </c>
      <c r="E43" s="2" t="s">
        <v>74</v>
      </c>
      <c r="F43" s="128">
        <f t="shared" si="2"/>
        <v>2921.16</v>
      </c>
      <c r="G43" s="129">
        <v>0</v>
      </c>
      <c r="H43" s="128">
        <f t="shared" si="0"/>
        <v>0.28999999999999998</v>
      </c>
      <c r="I43" s="128">
        <f t="shared" si="1"/>
        <v>2921.45</v>
      </c>
      <c r="K43" s="114" t="s">
        <v>45</v>
      </c>
    </row>
    <row r="44" spans="1:13" s="1" customFormat="1" ht="24">
      <c r="A44" s="3">
        <v>32</v>
      </c>
      <c r="B44" s="127" t="s">
        <v>100</v>
      </c>
      <c r="C44" s="53">
        <v>1833189</v>
      </c>
      <c r="D44" s="2">
        <v>360</v>
      </c>
      <c r="E44" s="2" t="s">
        <v>74</v>
      </c>
      <c r="F44" s="128">
        <f t="shared" si="2"/>
        <v>5092.1899999999996</v>
      </c>
      <c r="G44" s="129">
        <v>0</v>
      </c>
      <c r="H44" s="128">
        <f t="shared" si="0"/>
        <v>0.51</v>
      </c>
      <c r="I44" s="128">
        <f t="shared" si="1"/>
        <v>5092.7</v>
      </c>
      <c r="K44" s="114" t="s">
        <v>45</v>
      </c>
    </row>
    <row r="45" spans="1:13" s="39" customFormat="1" ht="24">
      <c r="A45" s="3">
        <v>33</v>
      </c>
      <c r="B45" s="127" t="s">
        <v>101</v>
      </c>
      <c r="C45" s="53">
        <v>1833189</v>
      </c>
      <c r="D45" s="2">
        <v>360</v>
      </c>
      <c r="E45" s="2" t="s">
        <v>74</v>
      </c>
      <c r="F45" s="128">
        <f t="shared" si="2"/>
        <v>5092.1899999999996</v>
      </c>
      <c r="G45" s="129">
        <v>0</v>
      </c>
      <c r="H45" s="128">
        <f t="shared" si="0"/>
        <v>0.51</v>
      </c>
      <c r="I45" s="128">
        <f t="shared" si="1"/>
        <v>5092.7</v>
      </c>
      <c r="J45" s="1"/>
      <c r="K45" s="114" t="s">
        <v>45</v>
      </c>
      <c r="L45" s="1"/>
      <c r="M45" s="1"/>
    </row>
    <row r="46" spans="1:13" s="39" customFormat="1" ht="36">
      <c r="A46" s="3">
        <v>34</v>
      </c>
      <c r="B46" s="130" t="s">
        <v>102</v>
      </c>
      <c r="C46" s="53">
        <v>67346</v>
      </c>
      <c r="D46" s="40">
        <v>180</v>
      </c>
      <c r="E46" s="40" t="s">
        <v>74</v>
      </c>
      <c r="F46" s="128">
        <f t="shared" si="2"/>
        <v>374.14</v>
      </c>
      <c r="G46" s="113">
        <v>0</v>
      </c>
      <c r="H46" s="53">
        <f t="shared" si="0"/>
        <v>0.04</v>
      </c>
      <c r="I46" s="53">
        <f t="shared" si="1"/>
        <v>374.18</v>
      </c>
      <c r="J46" s="1"/>
      <c r="K46" s="114" t="s">
        <v>45</v>
      </c>
      <c r="L46" s="1"/>
      <c r="M46" s="1"/>
    </row>
    <row r="47" spans="1:13" s="39" customFormat="1" ht="36">
      <c r="A47" s="3">
        <v>35</v>
      </c>
      <c r="B47" s="130" t="s">
        <v>103</v>
      </c>
      <c r="C47" s="53">
        <v>142378</v>
      </c>
      <c r="D47" s="40">
        <v>180</v>
      </c>
      <c r="E47" s="40" t="s">
        <v>74</v>
      </c>
      <c r="F47" s="128">
        <f t="shared" si="2"/>
        <v>790.99</v>
      </c>
      <c r="G47" s="113">
        <v>0</v>
      </c>
      <c r="H47" s="53">
        <f t="shared" si="0"/>
        <v>0.08</v>
      </c>
      <c r="I47" s="53">
        <f t="shared" si="1"/>
        <v>791.07</v>
      </c>
      <c r="J47" s="1"/>
      <c r="K47" s="114" t="s">
        <v>45</v>
      </c>
      <c r="L47" s="1"/>
      <c r="M47" s="1"/>
    </row>
    <row r="48" spans="1:13" s="39" customFormat="1" ht="36">
      <c r="A48" s="3">
        <v>36</v>
      </c>
      <c r="B48" s="130" t="s">
        <v>104</v>
      </c>
      <c r="C48" s="53">
        <v>142378</v>
      </c>
      <c r="D48" s="40">
        <v>180</v>
      </c>
      <c r="E48" s="40" t="s">
        <v>74</v>
      </c>
      <c r="F48" s="128">
        <f t="shared" si="2"/>
        <v>790.99</v>
      </c>
      <c r="G48" s="113">
        <v>0</v>
      </c>
      <c r="H48" s="53">
        <f>ROUND((F48+G48)*0.0001,2)</f>
        <v>0.08</v>
      </c>
      <c r="I48" s="53">
        <f>ROUND(F48+G48+H48,2)</f>
        <v>791.07</v>
      </c>
      <c r="J48" s="1"/>
      <c r="K48" s="114" t="s">
        <v>45</v>
      </c>
      <c r="L48" s="1"/>
      <c r="M48" s="1"/>
    </row>
    <row r="49" spans="1:13" s="39" customFormat="1" ht="36">
      <c r="A49" s="3">
        <v>37</v>
      </c>
      <c r="B49" s="130" t="s">
        <v>105</v>
      </c>
      <c r="C49" s="53">
        <v>142378</v>
      </c>
      <c r="D49" s="40">
        <v>180</v>
      </c>
      <c r="E49" s="40" t="s">
        <v>74</v>
      </c>
      <c r="F49" s="128">
        <f t="shared" si="2"/>
        <v>790.99</v>
      </c>
      <c r="G49" s="113">
        <v>0</v>
      </c>
      <c r="H49" s="53">
        <f t="shared" si="0"/>
        <v>0.08</v>
      </c>
      <c r="I49" s="53">
        <f t="shared" si="1"/>
        <v>791.07</v>
      </c>
      <c r="J49" s="1"/>
      <c r="K49" s="114" t="s">
        <v>45</v>
      </c>
      <c r="L49" s="1"/>
      <c r="M49" s="1"/>
    </row>
    <row r="50" spans="1:13" s="39" customFormat="1" ht="36">
      <c r="A50" s="3">
        <v>38</v>
      </c>
      <c r="B50" s="130" t="s">
        <v>106</v>
      </c>
      <c r="C50" s="53">
        <v>142378</v>
      </c>
      <c r="D50" s="40">
        <v>180</v>
      </c>
      <c r="E50" s="40" t="s">
        <v>74</v>
      </c>
      <c r="F50" s="128">
        <f t="shared" si="2"/>
        <v>790.99</v>
      </c>
      <c r="G50" s="113">
        <v>0</v>
      </c>
      <c r="H50" s="53">
        <f t="shared" si="0"/>
        <v>0.08</v>
      </c>
      <c r="I50" s="53">
        <f t="shared" si="1"/>
        <v>791.07</v>
      </c>
      <c r="J50" s="1"/>
      <c r="K50" s="114" t="s">
        <v>45</v>
      </c>
      <c r="L50" s="1"/>
      <c r="M50" s="1"/>
    </row>
    <row r="51" spans="1:13" s="39" customFormat="1" ht="24">
      <c r="A51" s="3">
        <v>39</v>
      </c>
      <c r="B51" s="130" t="s">
        <v>107</v>
      </c>
      <c r="C51" s="53">
        <v>214958</v>
      </c>
      <c r="D51" s="40">
        <v>240</v>
      </c>
      <c r="E51" s="40" t="s">
        <v>115</v>
      </c>
      <c r="F51" s="128">
        <f t="shared" si="2"/>
        <v>895.66</v>
      </c>
      <c r="G51" s="113">
        <v>0</v>
      </c>
      <c r="H51" s="53">
        <f t="shared" si="0"/>
        <v>0.09</v>
      </c>
      <c r="I51" s="53">
        <f t="shared" si="1"/>
        <v>895.75</v>
      </c>
      <c r="J51" s="1"/>
      <c r="K51" s="114" t="s">
        <v>45</v>
      </c>
      <c r="L51" s="1"/>
      <c r="M51" s="1"/>
    </row>
    <row r="52" spans="1:13" s="39" customFormat="1" ht="24">
      <c r="A52" s="3">
        <v>40</v>
      </c>
      <c r="B52" s="131" t="s">
        <v>108</v>
      </c>
      <c r="C52" s="53">
        <v>214958</v>
      </c>
      <c r="D52" s="40">
        <v>240</v>
      </c>
      <c r="E52" s="40" t="s">
        <v>115</v>
      </c>
      <c r="F52" s="128">
        <f t="shared" si="2"/>
        <v>895.66</v>
      </c>
      <c r="G52" s="113">
        <v>0</v>
      </c>
      <c r="H52" s="53">
        <f>ROUND((F52+G52)*0.0001,2)</f>
        <v>0.09</v>
      </c>
      <c r="I52" s="53">
        <f>ROUND(F52+G52+H52,2)</f>
        <v>895.75</v>
      </c>
      <c r="J52" s="1"/>
      <c r="K52" s="114" t="s">
        <v>45</v>
      </c>
      <c r="L52" s="1"/>
      <c r="M52" s="1"/>
    </row>
    <row r="53" spans="1:13" s="39" customFormat="1" ht="24">
      <c r="A53" s="3">
        <v>41</v>
      </c>
      <c r="B53" s="131" t="s">
        <v>109</v>
      </c>
      <c r="C53" s="113">
        <v>1521766</v>
      </c>
      <c r="D53" s="40">
        <v>240</v>
      </c>
      <c r="E53" s="40" t="s">
        <v>120</v>
      </c>
      <c r="F53" s="128">
        <f t="shared" si="2"/>
        <v>6340.69</v>
      </c>
      <c r="G53" s="113">
        <v>0</v>
      </c>
      <c r="H53" s="53">
        <f>ROUND((F53+G53)*0.0001,2)</f>
        <v>0.63</v>
      </c>
      <c r="I53" s="53">
        <f t="shared" ref="I53:I59" si="6">ROUND(F53+G53+H53,2)</f>
        <v>6341.32</v>
      </c>
      <c r="J53" s="1"/>
      <c r="K53" s="114" t="s">
        <v>45</v>
      </c>
      <c r="L53" s="1"/>
      <c r="M53" s="1"/>
    </row>
    <row r="54" spans="1:13" s="39" customFormat="1" ht="24">
      <c r="A54" s="3">
        <v>42</v>
      </c>
      <c r="B54" s="131" t="s">
        <v>110</v>
      </c>
      <c r="C54" s="53">
        <v>1521766</v>
      </c>
      <c r="D54" s="40">
        <v>240</v>
      </c>
      <c r="E54" s="40" t="s">
        <v>120</v>
      </c>
      <c r="F54" s="128">
        <f t="shared" si="2"/>
        <v>6340.69</v>
      </c>
      <c r="G54" s="113">
        <v>0</v>
      </c>
      <c r="H54" s="53">
        <f>ROUND((F54+G54)*0.0001,2)</f>
        <v>0.63</v>
      </c>
      <c r="I54" s="53">
        <f t="shared" si="6"/>
        <v>6341.32</v>
      </c>
      <c r="J54" s="1"/>
      <c r="K54" s="114" t="s">
        <v>45</v>
      </c>
      <c r="L54" s="1"/>
      <c r="M54" s="1"/>
    </row>
    <row r="55" spans="1:13" s="39" customFormat="1" ht="24">
      <c r="A55" s="3">
        <v>43</v>
      </c>
      <c r="B55" s="131" t="s">
        <v>111</v>
      </c>
      <c r="C55" s="53">
        <v>845425</v>
      </c>
      <c r="D55" s="40">
        <v>240</v>
      </c>
      <c r="E55" s="40" t="s">
        <v>115</v>
      </c>
      <c r="F55" s="128">
        <f t="shared" si="2"/>
        <v>3522.6</v>
      </c>
      <c r="G55" s="113">
        <v>0</v>
      </c>
      <c r="H55" s="53">
        <f t="shared" ref="H55:H59" si="7">ROUND((F55+G55)*0.0001,2)</f>
        <v>0.35</v>
      </c>
      <c r="I55" s="53">
        <f t="shared" si="6"/>
        <v>3522.95</v>
      </c>
      <c r="J55" s="1"/>
      <c r="K55" s="114" t="s">
        <v>45</v>
      </c>
      <c r="L55" s="1"/>
      <c r="M55" s="1"/>
    </row>
    <row r="56" spans="1:13" s="39" customFormat="1" ht="24">
      <c r="A56" s="3">
        <v>44</v>
      </c>
      <c r="B56" s="131" t="s">
        <v>112</v>
      </c>
      <c r="C56" s="53">
        <v>845425</v>
      </c>
      <c r="D56" s="40">
        <v>240</v>
      </c>
      <c r="E56" s="40" t="s">
        <v>115</v>
      </c>
      <c r="F56" s="128">
        <f t="shared" ref="F56:F57" si="8">ROUND(C56/D56,2)</f>
        <v>3522.6</v>
      </c>
      <c r="G56" s="113">
        <v>0</v>
      </c>
      <c r="H56" s="53">
        <f t="shared" ref="H56:H57" si="9">ROUND((F56+G56)*0.0001,2)</f>
        <v>0.35</v>
      </c>
      <c r="I56" s="53">
        <f t="shared" ref="I56:I57" si="10">ROUND(F56+G56+H56,2)</f>
        <v>3522.95</v>
      </c>
      <c r="J56" s="1"/>
      <c r="K56" s="114" t="s">
        <v>45</v>
      </c>
      <c r="L56" s="1"/>
      <c r="M56" s="1"/>
    </row>
    <row r="57" spans="1:13" s="39" customFormat="1" ht="24">
      <c r="A57" s="3">
        <v>45</v>
      </c>
      <c r="B57" s="131" t="s">
        <v>113</v>
      </c>
      <c r="C57" s="53">
        <v>722867.99</v>
      </c>
      <c r="D57" s="40">
        <v>180</v>
      </c>
      <c r="E57" s="40" t="s">
        <v>121</v>
      </c>
      <c r="F57" s="128">
        <f t="shared" si="8"/>
        <v>4015.93</v>
      </c>
      <c r="G57" s="113">
        <v>0</v>
      </c>
      <c r="H57" s="53">
        <f t="shared" si="9"/>
        <v>0.4</v>
      </c>
      <c r="I57" s="53">
        <f t="shared" si="10"/>
        <v>4016.33</v>
      </c>
      <c r="J57" s="1"/>
      <c r="K57" s="114" t="s">
        <v>45</v>
      </c>
      <c r="L57" s="1"/>
      <c r="M57" s="1"/>
    </row>
    <row r="58" spans="1:13" s="39" customFormat="1" ht="24">
      <c r="A58" s="3">
        <v>46</v>
      </c>
      <c r="B58" s="131" t="s">
        <v>114</v>
      </c>
      <c r="C58" s="53">
        <v>722867.99</v>
      </c>
      <c r="D58" s="40">
        <v>180</v>
      </c>
      <c r="E58" s="40" t="s">
        <v>121</v>
      </c>
      <c r="F58" s="128">
        <f t="shared" ref="F58" si="11">ROUND(C58/D58,2)</f>
        <v>4015.93</v>
      </c>
      <c r="G58" s="113">
        <v>0</v>
      </c>
      <c r="H58" s="53">
        <f t="shared" ref="H58" si="12">ROUND((F58+G58)*0.0001,2)</f>
        <v>0.4</v>
      </c>
      <c r="I58" s="53">
        <f t="shared" ref="I58" si="13">ROUND(F58+G58+H58,2)</f>
        <v>4016.33</v>
      </c>
      <c r="J58" s="1"/>
      <c r="K58" s="114" t="s">
        <v>45</v>
      </c>
      <c r="L58" s="1"/>
      <c r="M58" s="1"/>
    </row>
    <row r="59" spans="1:13" s="39" customFormat="1" ht="24">
      <c r="A59" s="3">
        <v>47</v>
      </c>
      <c r="B59" s="131" t="s">
        <v>132</v>
      </c>
      <c r="C59" s="53">
        <v>28242878.640000001</v>
      </c>
      <c r="D59" s="40">
        <v>180</v>
      </c>
      <c r="E59" s="40" t="s">
        <v>121</v>
      </c>
      <c r="F59" s="128">
        <f t="shared" si="2"/>
        <v>156904.88</v>
      </c>
      <c r="G59" s="113">
        <v>0</v>
      </c>
      <c r="H59" s="53">
        <f t="shared" si="7"/>
        <v>15.69</v>
      </c>
      <c r="I59" s="53">
        <f t="shared" si="6"/>
        <v>156920.57</v>
      </c>
      <c r="J59" s="1"/>
      <c r="K59" s="114" t="s">
        <v>45</v>
      </c>
      <c r="L59" s="1"/>
      <c r="M59" s="1"/>
    </row>
    <row r="60" spans="1:13" s="39" customFormat="1" ht="36.75" customHeight="1">
      <c r="A60" s="3">
        <v>48</v>
      </c>
      <c r="B60" s="131" t="s">
        <v>123</v>
      </c>
      <c r="C60" s="53">
        <v>136651.48000000001</v>
      </c>
      <c r="D60" s="40">
        <v>360</v>
      </c>
      <c r="E60" s="40" t="s">
        <v>124</v>
      </c>
      <c r="F60" s="128">
        <f>ROUND(C60/D60,2)</f>
        <v>379.59</v>
      </c>
      <c r="G60" s="113">
        <v>0</v>
      </c>
      <c r="H60" s="53">
        <f>ROUND((F60+G60)*0.0001,2)</f>
        <v>0.04</v>
      </c>
      <c r="I60" s="53">
        <f>ROUND(F60+G60+H60,2)</f>
        <v>379.63</v>
      </c>
      <c r="J60" s="1"/>
      <c r="K60" s="114" t="s">
        <v>45</v>
      </c>
      <c r="L60" s="1"/>
      <c r="M60" s="1"/>
    </row>
    <row r="61" spans="1:13" s="39" customFormat="1" ht="38.25" customHeight="1">
      <c r="A61" s="3">
        <v>49</v>
      </c>
      <c r="B61" s="131" t="s">
        <v>122</v>
      </c>
      <c r="C61" s="53">
        <v>136651.48000000001</v>
      </c>
      <c r="D61" s="40">
        <v>360</v>
      </c>
      <c r="E61" s="40" t="s">
        <v>74</v>
      </c>
      <c r="F61" s="128">
        <f>ROUND(C61/D61,2)</f>
        <v>379.59</v>
      </c>
      <c r="G61" s="113">
        <v>0</v>
      </c>
      <c r="H61" s="53">
        <f>ROUND((F61+G61)*0.0001,2)</f>
        <v>0.04</v>
      </c>
      <c r="I61" s="53">
        <f t="shared" ref="I61" si="14">ROUND(F61+G61+H61,2)</f>
        <v>379.63</v>
      </c>
      <c r="J61" s="1"/>
      <c r="K61" s="114" t="s">
        <v>45</v>
      </c>
      <c r="L61" s="1"/>
      <c r="M61" s="1"/>
    </row>
    <row r="62" spans="1:13" s="39" customFormat="1" ht="51" customHeight="1">
      <c r="A62" s="137" t="s">
        <v>125</v>
      </c>
      <c r="B62" s="137"/>
      <c r="C62" s="53"/>
      <c r="D62" s="40"/>
      <c r="E62" s="40"/>
      <c r="F62" s="53"/>
      <c r="G62" s="53"/>
      <c r="H62" s="53"/>
      <c r="I62" s="53">
        <f>ROUND(8733.31/12,2)</f>
        <v>727.78</v>
      </c>
      <c r="J62" s="1"/>
      <c r="K62" s="114"/>
      <c r="L62" s="1"/>
      <c r="M62" s="1"/>
    </row>
    <row r="63" spans="1:13" s="39" customFormat="1" ht="44.25" customHeight="1">
      <c r="A63" s="137" t="s">
        <v>126</v>
      </c>
      <c r="B63" s="137"/>
      <c r="C63" s="53"/>
      <c r="D63" s="40"/>
      <c r="E63" s="40"/>
      <c r="F63" s="53"/>
      <c r="G63" s="53"/>
      <c r="H63" s="53"/>
      <c r="I63" s="53">
        <f>ROUND(688.9/12,2)</f>
        <v>57.41</v>
      </c>
      <c r="J63" s="1"/>
      <c r="K63" s="114"/>
      <c r="L63" s="1"/>
      <c r="M63" s="1"/>
    </row>
    <row r="64" spans="1:13" s="44" customFormat="1" ht="15" customHeight="1">
      <c r="A64" s="134" t="s">
        <v>37</v>
      </c>
      <c r="B64" s="134"/>
      <c r="C64" s="41">
        <f>SUM(C13:C61)</f>
        <v>309875607.32000005</v>
      </c>
      <c r="D64" s="42"/>
      <c r="E64" s="43"/>
      <c r="F64" s="41">
        <f>SUM(F13:F61)</f>
        <v>1427605.6600000006</v>
      </c>
      <c r="G64" s="41">
        <f>SUM(G13:G61)</f>
        <v>215142.29</v>
      </c>
      <c r="H64" s="41">
        <f>SUM(H13:H61)</f>
        <v>164.26999999999992</v>
      </c>
      <c r="I64" s="41">
        <f>SUM(I13:I63)</f>
        <v>1643697.4100000004</v>
      </c>
      <c r="J64" s="1"/>
      <c r="K64" s="41">
        <v>1532000.1591666674</v>
      </c>
      <c r="L64" s="41">
        <f>K64-I64</f>
        <v>-111697.250833333</v>
      </c>
      <c r="M64" s="1"/>
    </row>
    <row r="65" spans="1:14" s="44" customFormat="1" ht="15" customHeight="1">
      <c r="A65" s="134" t="s">
        <v>38</v>
      </c>
      <c r="B65" s="134"/>
      <c r="C65" s="41"/>
      <c r="D65" s="42"/>
      <c r="E65" s="43"/>
      <c r="F65" s="41"/>
      <c r="G65" s="41"/>
      <c r="H65" s="41"/>
      <c r="I65" s="41">
        <f>ROUND(I64*0.18,2)</f>
        <v>295865.53000000003</v>
      </c>
      <c r="J65" s="1"/>
      <c r="K65" s="41">
        <f>ROUND(K64*0.18,2)</f>
        <v>275760.03000000003</v>
      </c>
      <c r="L65" s="41">
        <f>K65-I65</f>
        <v>-20105.5</v>
      </c>
      <c r="M65" s="1"/>
    </row>
    <row r="66" spans="1:14" s="44" customFormat="1" ht="15" customHeight="1">
      <c r="A66" s="134" t="s">
        <v>39</v>
      </c>
      <c r="B66" s="134"/>
      <c r="C66" s="41"/>
      <c r="D66" s="42"/>
      <c r="E66" s="43"/>
      <c r="F66" s="41"/>
      <c r="G66" s="41"/>
      <c r="H66" s="41"/>
      <c r="I66" s="41">
        <f>I64+I65</f>
        <v>1939562.9400000004</v>
      </c>
      <c r="J66" s="1"/>
      <c r="K66" s="41">
        <v>1807760.1891666674</v>
      </c>
      <c r="L66" s="41">
        <f t="shared" ref="L66" si="15">K66-I66</f>
        <v>-131802.750833333</v>
      </c>
      <c r="M66" s="1"/>
    </row>
    <row r="67" spans="1:14" s="44" customFormat="1" ht="15" customHeight="1">
      <c r="A67" s="54"/>
      <c r="B67" s="54"/>
      <c r="C67" s="55"/>
      <c r="D67" s="56"/>
      <c r="E67" s="57"/>
      <c r="F67" s="55"/>
      <c r="G67" s="55"/>
      <c r="H67" s="55"/>
      <c r="I67" s="55"/>
    </row>
    <row r="68" spans="1:14" s="44" customFormat="1" ht="24" customHeight="1">
      <c r="A68" s="54"/>
      <c r="B68" s="133" t="s">
        <v>64</v>
      </c>
      <c r="C68" s="133"/>
      <c r="D68" s="133"/>
      <c r="E68" s="133"/>
      <c r="F68" s="133"/>
      <c r="G68" s="133"/>
      <c r="H68" s="133"/>
      <c r="I68" s="133"/>
    </row>
    <row r="69" spans="1:14" s="44" customFormat="1" ht="15" customHeight="1">
      <c r="A69" s="54"/>
      <c r="B69" s="54"/>
      <c r="C69" s="55"/>
      <c r="D69" s="56"/>
      <c r="E69" s="57"/>
      <c r="F69" s="55"/>
      <c r="G69" s="55"/>
      <c r="H69" s="55"/>
      <c r="I69" s="55"/>
    </row>
    <row r="70" spans="1:14" s="47" customFormat="1" ht="15" customHeight="1">
      <c r="A70" s="46"/>
      <c r="B70" s="27" t="s">
        <v>24</v>
      </c>
      <c r="C70" s="28"/>
      <c r="D70" s="29"/>
      <c r="F70" s="37" t="s">
        <v>42</v>
      </c>
    </row>
    <row r="71" spans="1:14" s="47" customFormat="1" ht="15" customHeight="1">
      <c r="A71" s="46"/>
      <c r="B71" s="27" t="s">
        <v>134</v>
      </c>
      <c r="C71" s="28"/>
      <c r="D71" s="29"/>
      <c r="F71" s="37" t="s">
        <v>133</v>
      </c>
    </row>
    <row r="72" spans="1:14" s="47" customFormat="1" ht="15">
      <c r="A72" s="46"/>
      <c r="B72" s="30"/>
      <c r="C72" s="31"/>
      <c r="D72" s="32"/>
      <c r="F72" s="37"/>
    </row>
    <row r="73" spans="1:14" s="47" customFormat="1" ht="30" customHeight="1">
      <c r="A73" s="46"/>
      <c r="B73" s="125" t="s">
        <v>142</v>
      </c>
      <c r="C73" s="31"/>
      <c r="D73" s="32"/>
      <c r="F73" s="132" t="s">
        <v>137</v>
      </c>
      <c r="G73" s="132"/>
      <c r="H73" s="132"/>
    </row>
    <row r="74" spans="1:14" s="47" customFormat="1" ht="14.25">
      <c r="A74" s="46"/>
      <c r="B74" s="30"/>
      <c r="C74" s="31"/>
      <c r="D74" s="32"/>
      <c r="F74" s="38"/>
    </row>
    <row r="75" spans="1:14" s="47" customFormat="1" ht="16.5" customHeight="1">
      <c r="A75" s="46"/>
      <c r="B75" s="30" t="s">
        <v>135</v>
      </c>
      <c r="C75" s="31"/>
      <c r="D75" s="32"/>
      <c r="F75" s="38" t="s">
        <v>131</v>
      </c>
    </row>
    <row r="76" spans="1:14" s="119" customFormat="1" ht="14.25" customHeight="1">
      <c r="A76" s="115"/>
      <c r="B76" s="116" t="s">
        <v>28</v>
      </c>
      <c r="C76" s="117"/>
      <c r="D76" s="118"/>
      <c r="F76" s="120" t="s">
        <v>28</v>
      </c>
    </row>
    <row r="77" spans="1:14" s="45" customFormat="1">
      <c r="A77" s="48"/>
      <c r="B77" s="49"/>
      <c r="C77" s="50"/>
      <c r="D77" s="51"/>
      <c r="E77" s="52"/>
      <c r="N77" s="123" t="e">
        <f>ROUND((G64+H64+I62+I63+#REF!)*1.18,2)-0.01</f>
        <v>#REF!</v>
      </c>
    </row>
    <row r="78" spans="1:14">
      <c r="A78" s="8"/>
      <c r="B78" s="9"/>
      <c r="C78" s="41">
        <f>C13+C14+C15+C16+C17+SUM(C20:C59)+C62</f>
        <v>152712259.03999999</v>
      </c>
      <c r="D78" s="10"/>
      <c r="E78" s="4" t="s">
        <v>128</v>
      </c>
      <c r="F78" s="41">
        <f>F13+F14+F15+F16+F17+SUM(F20:F59)+F62</f>
        <v>964683.36999999941</v>
      </c>
      <c r="G78" s="41">
        <f>G13+G14+G15+G16+G17+SUM(G20:G59)+G62</f>
        <v>30694.559999999998</v>
      </c>
      <c r="H78" s="41">
        <f>H13+H14+H15+H16+H17+SUM(H20:H59)+H62</f>
        <v>99.53</v>
      </c>
      <c r="I78" s="41">
        <f>I13+I14+I15+I16+I17+SUM(I20:I59)+I62</f>
        <v>996205.23999999894</v>
      </c>
      <c r="N78" s="121">
        <f>ROUND((G85+H85+I62)*1.18,2)-0.01</f>
        <v>37195.799999999996</v>
      </c>
    </row>
    <row r="79" spans="1:14">
      <c r="A79" s="8"/>
      <c r="B79" s="9"/>
      <c r="C79" s="41">
        <f>C18+C19+C60+C61+C63</f>
        <v>157163348.27999997</v>
      </c>
      <c r="D79" s="10"/>
      <c r="E79" s="4" t="s">
        <v>129</v>
      </c>
      <c r="F79" s="41">
        <f>F18+F19+F60+F61+F63</f>
        <v>462922.29000000004</v>
      </c>
      <c r="G79" s="41">
        <f>G18+G19+G60+G61+G63</f>
        <v>184447.73</v>
      </c>
      <c r="H79" s="41">
        <f>H18+H19+H60+H61+H63</f>
        <v>64.740000000000009</v>
      </c>
      <c r="I79" s="41">
        <f>I18+I19+I60+I61+I63</f>
        <v>647492.17000000004</v>
      </c>
      <c r="N79" s="122" t="e">
        <f>ROUND((G86+H86+I63+#REF!)*1.18,2)</f>
        <v>#REF!</v>
      </c>
    </row>
    <row r="80" spans="1:14">
      <c r="A80" s="8"/>
      <c r="B80" s="9"/>
      <c r="C80" s="41">
        <f>C78+C79</f>
        <v>309875607.31999993</v>
      </c>
      <c r="D80" s="10"/>
      <c r="E80" s="5" t="s">
        <v>139</v>
      </c>
      <c r="F80" s="41">
        <f>F78+F79</f>
        <v>1427605.6599999995</v>
      </c>
      <c r="G80" s="41">
        <f>G78+G79</f>
        <v>215142.29</v>
      </c>
      <c r="H80" s="41">
        <f>H78+H79</f>
        <v>164.27</v>
      </c>
      <c r="I80" s="41">
        <f>I78+I79</f>
        <v>1643697.409999999</v>
      </c>
    </row>
    <row r="81" spans="1:9">
      <c r="A81" s="8"/>
      <c r="B81" s="9"/>
      <c r="C81" s="33"/>
      <c r="D81" s="10"/>
      <c r="E81" s="4" t="s">
        <v>128</v>
      </c>
      <c r="I81" s="41">
        <f>I78*1.18</f>
        <v>1175522.1831999987</v>
      </c>
    </row>
    <row r="82" spans="1:9">
      <c r="A82" s="8"/>
      <c r="B82" s="9"/>
      <c r="C82" s="24"/>
      <c r="D82" s="10"/>
      <c r="E82" s="4" t="s">
        <v>129</v>
      </c>
      <c r="I82" s="41">
        <f>I79*1.18</f>
        <v>764040.76060000004</v>
      </c>
    </row>
    <row r="83" spans="1:9">
      <c r="A83" s="8"/>
      <c r="B83" s="9"/>
      <c r="C83" s="24"/>
      <c r="D83" s="10"/>
      <c r="E83" s="5" t="s">
        <v>140</v>
      </c>
      <c r="H83" s="124"/>
      <c r="I83" s="41">
        <f>I81+I82</f>
        <v>1939562.9437999986</v>
      </c>
    </row>
    <row r="84" spans="1:9">
      <c r="A84" s="8"/>
      <c r="B84" s="9"/>
      <c r="C84" s="24"/>
      <c r="D84" s="10"/>
      <c r="E84" s="7"/>
    </row>
    <row r="85" spans="1:9" hidden="1">
      <c r="A85" s="8"/>
      <c r="B85" s="9"/>
      <c r="C85" s="41">
        <f>C13+C14+C15+C16+C17+SUM(C20:C59)+C62</f>
        <v>152712259.03999999</v>
      </c>
      <c r="D85" s="10"/>
      <c r="E85" s="7"/>
      <c r="F85" s="41">
        <f>F13+F14+F15+F16+F17+SUM(F20:F59)+F62</f>
        <v>964683.36999999941</v>
      </c>
      <c r="G85" s="41">
        <f>G13+G14+G15+G16+G17+SUM(G20:G59)+G62</f>
        <v>30694.559999999998</v>
      </c>
      <c r="H85" s="41">
        <f>H13+H14+H15+H16+H17+SUM(H20:H59)+H62</f>
        <v>99.53</v>
      </c>
      <c r="I85" s="41">
        <f>I13+I14+I15+I16+I17+SUM(I20:I59)+I62</f>
        <v>996205.23999999894</v>
      </c>
    </row>
    <row r="86" spans="1:9" hidden="1">
      <c r="A86" s="8"/>
      <c r="B86" s="9"/>
      <c r="C86" s="41" t="e">
        <f>C18+C19+C60+C61+C63+#REF!</f>
        <v>#REF!</v>
      </c>
      <c r="D86" s="10"/>
      <c r="E86" s="7"/>
      <c r="F86" s="41" t="e">
        <f>F18+F19+F60+F61+F63+#REF!</f>
        <v>#REF!</v>
      </c>
      <c r="G86" s="41" t="e">
        <f>G18+G19+G60+G61+G63+#REF!</f>
        <v>#REF!</v>
      </c>
      <c r="H86" s="41" t="e">
        <f>H18+H19+H60+H61+H63+#REF!</f>
        <v>#REF!</v>
      </c>
      <c r="I86" s="41" t="e">
        <f>I18+I19+I60+I61+I63+#REF!</f>
        <v>#REF!</v>
      </c>
    </row>
    <row r="87" spans="1:9">
      <c r="A87" s="8"/>
      <c r="B87" s="9"/>
      <c r="C87" s="24"/>
      <c r="D87" s="10"/>
      <c r="E87" s="7"/>
    </row>
    <row r="88" spans="1:9">
      <c r="A88" s="8"/>
      <c r="B88" s="9"/>
      <c r="C88" s="24"/>
      <c r="D88" s="10"/>
      <c r="E88" s="7"/>
    </row>
    <row r="89" spans="1:9">
      <c r="A89" s="8"/>
      <c r="B89" s="9"/>
      <c r="C89" s="24"/>
      <c r="D89" s="10"/>
      <c r="E89" s="7"/>
    </row>
    <row r="90" spans="1:9">
      <c r="A90" s="8"/>
      <c r="B90" s="9"/>
      <c r="C90" s="24"/>
      <c r="D90" s="10"/>
      <c r="E90" s="7"/>
    </row>
    <row r="91" spans="1:9">
      <c r="A91" s="8"/>
      <c r="B91" s="9"/>
      <c r="C91" s="24"/>
      <c r="D91" s="10"/>
      <c r="E91" s="7"/>
    </row>
    <row r="92" spans="1:9">
      <c r="A92" s="8"/>
      <c r="B92" s="9"/>
      <c r="C92" s="24"/>
      <c r="D92" s="10"/>
      <c r="E92" s="7"/>
    </row>
    <row r="93" spans="1:9">
      <c r="A93" s="8"/>
      <c r="B93" s="9"/>
      <c r="C93" s="24"/>
      <c r="D93" s="10"/>
      <c r="E93" s="7"/>
    </row>
    <row r="94" spans="1:9">
      <c r="A94" s="8"/>
      <c r="B94" s="9"/>
      <c r="C94" s="24"/>
      <c r="D94" s="10"/>
      <c r="E94" s="7"/>
    </row>
    <row r="95" spans="1:9">
      <c r="A95" s="8"/>
      <c r="B95" s="9"/>
      <c r="C95" s="24"/>
      <c r="D95" s="10"/>
      <c r="E95" s="7"/>
    </row>
    <row r="96" spans="1:9">
      <c r="A96" s="8"/>
      <c r="B96" s="9"/>
      <c r="C96" s="24"/>
      <c r="D96" s="10"/>
      <c r="E96" s="7"/>
    </row>
    <row r="97" spans="1:5">
      <c r="A97" s="8"/>
      <c r="B97" s="9"/>
      <c r="C97" s="24"/>
      <c r="D97" s="10"/>
      <c r="E97" s="7"/>
    </row>
    <row r="98" spans="1:5">
      <c r="A98" s="8"/>
      <c r="B98" s="9"/>
      <c r="C98" s="24"/>
      <c r="D98" s="10"/>
      <c r="E98" s="7"/>
    </row>
    <row r="99" spans="1:5">
      <c r="A99" s="8"/>
      <c r="B99" s="9"/>
      <c r="C99" s="24"/>
      <c r="D99" s="10"/>
      <c r="E99" s="7"/>
    </row>
    <row r="100" spans="1:5">
      <c r="A100" s="8"/>
      <c r="B100" s="9"/>
      <c r="C100" s="24"/>
      <c r="D100" s="10"/>
      <c r="E100" s="7"/>
    </row>
    <row r="101" spans="1:5">
      <c r="A101" s="8"/>
      <c r="B101" s="9"/>
      <c r="C101" s="24"/>
      <c r="D101" s="10"/>
      <c r="E101" s="7"/>
    </row>
    <row r="102" spans="1:5" s="5" customFormat="1">
      <c r="A102" s="11"/>
      <c r="B102" s="12"/>
      <c r="C102" s="25"/>
      <c r="D102" s="11"/>
      <c r="E102" s="11"/>
    </row>
    <row r="103" spans="1:5" s="5" customFormat="1">
      <c r="A103" s="11"/>
      <c r="B103" s="12"/>
      <c r="C103" s="25"/>
      <c r="D103" s="11"/>
      <c r="E103" s="11"/>
    </row>
    <row r="104" spans="1:5" s="5" customFormat="1">
      <c r="A104" s="11"/>
      <c r="B104" s="12"/>
      <c r="C104" s="25"/>
      <c r="D104" s="11"/>
      <c r="E104" s="11"/>
    </row>
    <row r="105" spans="1:5" ht="56.25" hidden="1" customHeight="1">
      <c r="B105" s="13" t="s">
        <v>14</v>
      </c>
    </row>
    <row r="106" spans="1:5" ht="56.25" hidden="1" customHeight="1">
      <c r="B106" s="14" t="s">
        <v>3</v>
      </c>
    </row>
    <row r="107" spans="1:5" ht="56.25" hidden="1" customHeight="1">
      <c r="B107" s="15" t="s">
        <v>2</v>
      </c>
      <c r="E107" s="4" t="s">
        <v>13</v>
      </c>
    </row>
    <row r="108" spans="1:5" ht="56.25" hidden="1" customHeight="1">
      <c r="B108" s="14" t="s">
        <v>4</v>
      </c>
    </row>
    <row r="109" spans="1:5" ht="56.25" hidden="1" customHeight="1">
      <c r="B109" s="15" t="s">
        <v>5</v>
      </c>
      <c r="E109" s="4" t="s">
        <v>13</v>
      </c>
    </row>
    <row r="110" spans="1:5" ht="56.25" hidden="1" customHeight="1">
      <c r="B110" s="14" t="s">
        <v>6</v>
      </c>
    </row>
    <row r="111" spans="1:5" ht="56.25" hidden="1" customHeight="1">
      <c r="B111" s="13" t="s">
        <v>7</v>
      </c>
      <c r="E111" s="4" t="s">
        <v>13</v>
      </c>
    </row>
    <row r="112" spans="1:5" ht="56.25" hidden="1" customHeight="1">
      <c r="B112" s="13" t="s">
        <v>8</v>
      </c>
      <c r="E112" s="4" t="s">
        <v>13</v>
      </c>
    </row>
    <row r="113" spans="2:5" ht="56.25" hidden="1" customHeight="1">
      <c r="B113" s="13" t="s">
        <v>9</v>
      </c>
      <c r="E113" s="4" t="s">
        <v>13</v>
      </c>
    </row>
    <row r="114" spans="2:5" ht="56.25" hidden="1" customHeight="1">
      <c r="B114" s="13" t="s">
        <v>10</v>
      </c>
      <c r="E114" s="4" t="s">
        <v>13</v>
      </c>
    </row>
    <row r="115" spans="2:5" ht="56.25" hidden="1" customHeight="1">
      <c r="B115" s="16" t="s">
        <v>15</v>
      </c>
      <c r="E115" s="4" t="s">
        <v>13</v>
      </c>
    </row>
    <row r="116" spans="2:5" ht="56.25" hidden="1" customHeight="1">
      <c r="B116" s="16" t="s">
        <v>16</v>
      </c>
      <c r="E116" s="4" t="s">
        <v>13</v>
      </c>
    </row>
    <row r="117" spans="2:5" ht="56.25" hidden="1" customHeight="1">
      <c r="B117" s="6" t="s">
        <v>11</v>
      </c>
      <c r="C117" s="26"/>
      <c r="E117" s="4" t="s">
        <v>13</v>
      </c>
    </row>
    <row r="118" spans="2:5" ht="56.25" hidden="1" customHeight="1">
      <c r="B118" s="6" t="s">
        <v>17</v>
      </c>
      <c r="C118" s="26"/>
      <c r="E118" s="4" t="s">
        <v>13</v>
      </c>
    </row>
    <row r="119" spans="2:5" ht="56.25" hidden="1" customHeight="1">
      <c r="B119" s="6" t="s">
        <v>18</v>
      </c>
      <c r="C119" s="26"/>
      <c r="E119" s="4" t="s">
        <v>13</v>
      </c>
    </row>
    <row r="120" spans="2:5" ht="56.25" hidden="1" customHeight="1">
      <c r="B120" s="6" t="s">
        <v>19</v>
      </c>
      <c r="C120" s="26"/>
      <c r="E120" s="4" t="s">
        <v>13</v>
      </c>
    </row>
    <row r="121" spans="2:5" ht="56.25" hidden="1" customHeight="1">
      <c r="B121" s="13" t="s">
        <v>20</v>
      </c>
      <c r="E121" s="4" t="s">
        <v>13</v>
      </c>
    </row>
    <row r="122" spans="2:5" ht="56.25" hidden="1" customHeight="1">
      <c r="B122" s="13" t="s">
        <v>21</v>
      </c>
      <c r="E122" s="4" t="s">
        <v>13</v>
      </c>
    </row>
    <row r="123" spans="2:5" ht="56.25" hidden="1" customHeight="1">
      <c r="B123" s="13" t="s">
        <v>22</v>
      </c>
      <c r="E123" s="4" t="s">
        <v>13</v>
      </c>
    </row>
    <row r="124" spans="2:5" ht="56.25" hidden="1" customHeight="1">
      <c r="B124" s="13" t="s">
        <v>12</v>
      </c>
      <c r="E124" s="4" t="s">
        <v>13</v>
      </c>
    </row>
    <row r="125" spans="2:5" hidden="1"/>
  </sheetData>
  <mergeCells count="19">
    <mergeCell ref="C5:E5"/>
    <mergeCell ref="A9:A11"/>
    <mergeCell ref="B10:B11"/>
    <mergeCell ref="C10:C11"/>
    <mergeCell ref="D10:D11"/>
    <mergeCell ref="E6:I7"/>
    <mergeCell ref="B9:E9"/>
    <mergeCell ref="F73:H73"/>
    <mergeCell ref="B68:I68"/>
    <mergeCell ref="A65:B65"/>
    <mergeCell ref="A66:B66"/>
    <mergeCell ref="F9:H9"/>
    <mergeCell ref="F10:F11"/>
    <mergeCell ref="G10:G11"/>
    <mergeCell ref="H10:H11"/>
    <mergeCell ref="I9:I11"/>
    <mergeCell ref="A64:B64"/>
    <mergeCell ref="A62:B62"/>
    <mergeCell ref="A63:B63"/>
  </mergeCells>
  <printOptions horizontalCentered="1"/>
  <pageMargins left="0.39370078740157483" right="0.39370078740157483" top="0.39370078740157483" bottom="0.39370078740157483" header="0.39370078740157483" footer="0.39370078740157483"/>
  <pageSetup paperSize="256" scale="77" fitToHeight="0" orientation="landscape" r:id="rId1"/>
  <headerFooter alignWithMargins="0">
    <oddFooter>&amp;R&amp;P из &amp;N</oddFooter>
  </headerFooter>
  <rowBreaks count="2" manualBreakCount="2">
    <brk id="33" max="8" man="1"/>
    <brk id="5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L122"/>
  <sheetViews>
    <sheetView view="pageBreakPreview" topLeftCell="A6" zoomScaleNormal="100" zoomScaleSheetLayoutView="100" workbookViewId="0">
      <selection activeCell="A6" sqref="A1:XFD1048576"/>
    </sheetView>
  </sheetViews>
  <sheetFormatPr defaultRowHeight="12"/>
  <cols>
    <col min="1" max="1" width="6.7109375" style="58" customWidth="1"/>
    <col min="2" max="2" width="58.42578125" style="58" customWidth="1"/>
    <col min="3" max="5" width="16.140625" style="58" customWidth="1"/>
    <col min="6" max="6" width="15.7109375" style="59" customWidth="1"/>
    <col min="7" max="7" width="15.7109375" style="58" customWidth="1"/>
    <col min="8" max="8" width="17.42578125" style="58" customWidth="1"/>
    <col min="9" max="12" width="14.28515625" style="58" customWidth="1"/>
    <col min="13" max="16384" width="9.140625" style="58"/>
  </cols>
  <sheetData>
    <row r="1" spans="1:12" ht="12" hidden="1" customHeight="1"/>
    <row r="2" spans="1:12" ht="12" hidden="1" customHeight="1">
      <c r="B2" s="60"/>
      <c r="C2" s="60"/>
      <c r="D2" s="60"/>
      <c r="E2" s="60"/>
    </row>
    <row r="3" spans="1:12" ht="12" hidden="1" customHeight="1"/>
    <row r="4" spans="1:12" ht="12" hidden="1" customHeight="1"/>
    <row r="5" spans="1:12" ht="11.25" hidden="1" customHeight="1">
      <c r="F5" s="148"/>
      <c r="G5" s="148"/>
      <c r="H5" s="148"/>
    </row>
    <row r="6" spans="1:12" ht="11.25" customHeight="1">
      <c r="F6" s="61"/>
      <c r="H6" s="152" t="s">
        <v>65</v>
      </c>
      <c r="I6" s="152"/>
      <c r="J6" s="152"/>
      <c r="K6" s="152"/>
      <c r="L6" s="152"/>
    </row>
    <row r="7" spans="1:12" ht="18" customHeight="1">
      <c r="F7" s="62"/>
      <c r="G7" s="61"/>
      <c r="H7" s="152"/>
      <c r="I7" s="152"/>
      <c r="J7" s="152"/>
      <c r="K7" s="152"/>
      <c r="L7" s="152"/>
    </row>
    <row r="8" spans="1:12" ht="15">
      <c r="A8" s="63" t="s">
        <v>55</v>
      </c>
      <c r="F8" s="64"/>
      <c r="I8" s="65"/>
      <c r="J8" s="65"/>
      <c r="K8" s="65"/>
      <c r="L8" s="65"/>
    </row>
    <row r="9" spans="1:12" ht="15">
      <c r="A9" s="63" t="s">
        <v>63</v>
      </c>
      <c r="F9" s="64"/>
      <c r="I9" s="65"/>
      <c r="J9" s="65"/>
      <c r="K9" s="65"/>
      <c r="L9" s="65"/>
    </row>
    <row r="10" spans="1:12" ht="15">
      <c r="A10" s="63"/>
      <c r="F10" s="64"/>
      <c r="I10" s="65"/>
      <c r="J10" s="65"/>
      <c r="K10" s="65"/>
      <c r="L10" s="65"/>
    </row>
    <row r="11" spans="1:12">
      <c r="F11" s="64"/>
    </row>
    <row r="12" spans="1:12" s="66" customFormat="1" ht="15.75" customHeight="1">
      <c r="A12" s="149" t="s">
        <v>1</v>
      </c>
      <c r="B12" s="156" t="s">
        <v>54</v>
      </c>
      <c r="C12" s="156"/>
      <c r="D12" s="156"/>
      <c r="E12" s="156"/>
      <c r="F12" s="156"/>
      <c r="G12" s="156"/>
      <c r="H12" s="156"/>
      <c r="I12" s="153" t="s">
        <v>35</v>
      </c>
      <c r="J12" s="154"/>
      <c r="K12" s="155"/>
      <c r="L12" s="145" t="s">
        <v>36</v>
      </c>
    </row>
    <row r="13" spans="1:12" s="66" customFormat="1" ht="79.5" customHeight="1">
      <c r="A13" s="150"/>
      <c r="B13" s="146" t="s">
        <v>0</v>
      </c>
      <c r="C13" s="145" t="s">
        <v>66</v>
      </c>
      <c r="D13" s="146" t="s">
        <v>53</v>
      </c>
      <c r="E13" s="146" t="s">
        <v>52</v>
      </c>
      <c r="F13" s="146" t="s">
        <v>29</v>
      </c>
      <c r="G13" s="146" t="s">
        <v>51</v>
      </c>
      <c r="H13" s="67" t="s">
        <v>34</v>
      </c>
      <c r="I13" s="145" t="s">
        <v>50</v>
      </c>
      <c r="J13" s="145" t="s">
        <v>49</v>
      </c>
      <c r="K13" s="145" t="s">
        <v>48</v>
      </c>
      <c r="L13" s="145"/>
    </row>
    <row r="14" spans="1:12" s="66" customFormat="1" ht="84.75" customHeight="1">
      <c r="A14" s="151"/>
      <c r="B14" s="147"/>
      <c r="C14" s="145"/>
      <c r="D14" s="147"/>
      <c r="E14" s="147"/>
      <c r="F14" s="147"/>
      <c r="G14" s="147"/>
      <c r="H14" s="67" t="s">
        <v>47</v>
      </c>
      <c r="I14" s="145"/>
      <c r="J14" s="145"/>
      <c r="K14" s="145"/>
      <c r="L14" s="145"/>
    </row>
    <row r="15" spans="1:12" s="66" customFormat="1" ht="13.5" customHeight="1">
      <c r="A15" s="68">
        <v>1</v>
      </c>
      <c r="B15" s="69">
        <v>2</v>
      </c>
      <c r="C15" s="68">
        <v>3</v>
      </c>
      <c r="D15" s="69">
        <v>4</v>
      </c>
      <c r="E15" s="68">
        <v>5</v>
      </c>
      <c r="F15" s="69">
        <v>6</v>
      </c>
      <c r="G15" s="68">
        <v>7</v>
      </c>
      <c r="H15" s="69">
        <v>8</v>
      </c>
      <c r="I15" s="68">
        <v>9</v>
      </c>
      <c r="J15" s="69">
        <v>10</v>
      </c>
      <c r="K15" s="68">
        <v>11</v>
      </c>
      <c r="L15" s="69">
        <v>12</v>
      </c>
    </row>
    <row r="16" spans="1:12" s="77" customFormat="1" ht="27" customHeight="1">
      <c r="A16" s="70">
        <v>1</v>
      </c>
      <c r="B16" s="71" t="s">
        <v>56</v>
      </c>
      <c r="C16" s="72" t="s">
        <v>46</v>
      </c>
      <c r="D16" s="70" t="s">
        <v>58</v>
      </c>
      <c r="E16" s="73" t="s">
        <v>60</v>
      </c>
      <c r="F16" s="74">
        <v>5407844.3899999997</v>
      </c>
      <c r="G16" s="75">
        <v>215</v>
      </c>
      <c r="H16" s="76" t="s">
        <v>32</v>
      </c>
      <c r="I16" s="74">
        <f>ROUND(F16/G16,2)</f>
        <v>25152.76</v>
      </c>
      <c r="J16" s="74">
        <f>ROUND(F16*0.004/12,2)</f>
        <v>1802.61</v>
      </c>
      <c r="K16" s="74">
        <f t="shared" ref="K16:K17" si="0">ROUND((I16+J16)*0.0001,2)</f>
        <v>2.7</v>
      </c>
      <c r="L16" s="74">
        <f t="shared" ref="L16:L17" si="1">ROUND(I16+J16+K16,2)</f>
        <v>26958.07</v>
      </c>
    </row>
    <row r="17" spans="1:12" s="77" customFormat="1" ht="27" customHeight="1">
      <c r="A17" s="70">
        <v>2</v>
      </c>
      <c r="B17" s="71" t="s">
        <v>57</v>
      </c>
      <c r="C17" s="72" t="s">
        <v>46</v>
      </c>
      <c r="D17" s="70" t="s">
        <v>59</v>
      </c>
      <c r="E17" s="73" t="s">
        <v>60</v>
      </c>
      <c r="F17" s="74">
        <v>502766.14</v>
      </c>
      <c r="G17" s="75">
        <v>399</v>
      </c>
      <c r="H17" s="72" t="s">
        <v>33</v>
      </c>
      <c r="I17" s="74">
        <f>ROUND(F17/G17,2)</f>
        <v>1260.07</v>
      </c>
      <c r="J17" s="74">
        <f>ROUND(F17*0.022/12,2)</f>
        <v>921.74</v>
      </c>
      <c r="K17" s="74">
        <f t="shared" si="0"/>
        <v>0.22</v>
      </c>
      <c r="L17" s="74">
        <f t="shared" si="1"/>
        <v>2182.0300000000002</v>
      </c>
    </row>
    <row r="18" spans="1:12" s="77" customFormat="1" ht="27" customHeight="1">
      <c r="A18" s="70">
        <v>3</v>
      </c>
      <c r="B18" s="71" t="str">
        <f>'расчет аренды'!B18</f>
        <v>ВЛ-110 Благовещенская-Центральная с заходом на Кирпичную</v>
      </c>
      <c r="C18" s="72" t="s">
        <v>45</v>
      </c>
      <c r="D18" s="72" t="s">
        <v>30</v>
      </c>
      <c r="E18" s="72" t="s">
        <v>30</v>
      </c>
      <c r="F18" s="74">
        <f>'расчет аренды'!C18</f>
        <v>9918861.8599999994</v>
      </c>
      <c r="G18" s="78">
        <f>'расчет аренды'!D18</f>
        <v>183</v>
      </c>
      <c r="H18" s="79" t="str">
        <f>'расчет аренды'!E18</f>
        <v>12 4521125</v>
      </c>
      <c r="I18" s="74">
        <f t="shared" ref="I18:I56" si="2">ROUND(F18/G18,2)</f>
        <v>54201.43</v>
      </c>
      <c r="J18" s="74">
        <v>0</v>
      </c>
      <c r="K18" s="74">
        <f t="shared" ref="K18:K56" si="3">ROUND((I18+J18)*0.0001,2)</f>
        <v>5.42</v>
      </c>
      <c r="L18" s="74">
        <f t="shared" ref="L18:L56" si="4">ROUND(I18+J18+K18,2)</f>
        <v>54206.85</v>
      </c>
    </row>
    <row r="19" spans="1:12" s="77" customFormat="1" ht="27" customHeight="1">
      <c r="A19" s="70">
        <v>4</v>
      </c>
      <c r="B19" s="71" t="str">
        <f>'расчет аренды'!B19</f>
        <v>Кабельная линия 110 кВ « ПС 220 кВ «Благовещенская» - ПС 110/10 кВ «Северная»</v>
      </c>
      <c r="C19" s="72" t="s">
        <v>45</v>
      </c>
      <c r="D19" s="72" t="s">
        <v>30</v>
      </c>
      <c r="E19" s="72" t="s">
        <v>30</v>
      </c>
      <c r="F19" s="74">
        <f>'расчет аренды'!C19</f>
        <v>146971183.46000001</v>
      </c>
      <c r="G19" s="78">
        <f>'расчет аренды'!D19</f>
        <v>361</v>
      </c>
      <c r="H19" s="79" t="str">
        <f>'расчет аренды'!E19</f>
        <v>12 4521010</v>
      </c>
      <c r="I19" s="74">
        <f t="shared" si="2"/>
        <v>407122.39</v>
      </c>
      <c r="J19" s="74">
        <v>0</v>
      </c>
      <c r="K19" s="74">
        <f t="shared" si="3"/>
        <v>40.71</v>
      </c>
      <c r="L19" s="74">
        <f t="shared" si="4"/>
        <v>407163.1</v>
      </c>
    </row>
    <row r="20" spans="1:12" s="77" customFormat="1" ht="27" customHeight="1">
      <c r="A20" s="70">
        <v>5</v>
      </c>
      <c r="B20" s="71" t="str">
        <f>'расчет аренды'!B20</f>
        <v>ПС 110/10 кВ "Северная".
Трансформатор силовой типа ТДН-25000/110/10У1, Т1</v>
      </c>
      <c r="C20" s="72" t="s">
        <v>45</v>
      </c>
      <c r="D20" s="72" t="s">
        <v>30</v>
      </c>
      <c r="E20" s="72" t="s">
        <v>30</v>
      </c>
      <c r="F20" s="74">
        <f>'расчет аренды'!C20</f>
        <v>22658504.899999999</v>
      </c>
      <c r="G20" s="78">
        <f>'расчет аренды'!D20</f>
        <v>360</v>
      </c>
      <c r="H20" s="79" t="str">
        <f>'расчет аренды'!E20</f>
        <v>14 3115010</v>
      </c>
      <c r="I20" s="74">
        <f t="shared" si="2"/>
        <v>62940.29</v>
      </c>
      <c r="J20" s="74">
        <v>0</v>
      </c>
      <c r="K20" s="74">
        <f t="shared" si="3"/>
        <v>6.29</v>
      </c>
      <c r="L20" s="74">
        <f t="shared" si="4"/>
        <v>62946.58</v>
      </c>
    </row>
    <row r="21" spans="1:12" s="77" customFormat="1" ht="27" customHeight="1">
      <c r="A21" s="70">
        <v>6</v>
      </c>
      <c r="B21" s="71" t="str">
        <f>'расчет аренды'!B21</f>
        <v>ПС 110/10 кВ "Северная".
Трансформатор силовой типа ТДН-25000/110/10У1, Т2</v>
      </c>
      <c r="C21" s="72" t="s">
        <v>45</v>
      </c>
      <c r="D21" s="72" t="s">
        <v>30</v>
      </c>
      <c r="E21" s="72" t="s">
        <v>30</v>
      </c>
      <c r="F21" s="74">
        <f>'расчет аренды'!C21</f>
        <v>22658504.899999999</v>
      </c>
      <c r="G21" s="78">
        <f>'расчет аренды'!D21</f>
        <v>360</v>
      </c>
      <c r="H21" s="79" t="str">
        <f>'расчет аренды'!E21</f>
        <v>14 3115010</v>
      </c>
      <c r="I21" s="74">
        <f t="shared" si="2"/>
        <v>62940.29</v>
      </c>
      <c r="J21" s="74">
        <v>0</v>
      </c>
      <c r="K21" s="74">
        <f t="shared" si="3"/>
        <v>6.29</v>
      </c>
      <c r="L21" s="74">
        <f t="shared" si="4"/>
        <v>62946.58</v>
      </c>
    </row>
    <row r="22" spans="1:12" s="77" customFormat="1" ht="27" customHeight="1">
      <c r="A22" s="70">
        <v>7</v>
      </c>
      <c r="B22" s="71" t="str">
        <f>'расчет аренды'!B22</f>
        <v>ПС 110/10 кВ "Северная".
Оборудование средств связи и телемеханики</v>
      </c>
      <c r="C22" s="72" t="s">
        <v>45</v>
      </c>
      <c r="D22" s="72" t="s">
        <v>30</v>
      </c>
      <c r="E22" s="72" t="s">
        <v>30</v>
      </c>
      <c r="F22" s="74">
        <f>'расчет аренды'!C22</f>
        <v>12600522.909999998</v>
      </c>
      <c r="G22" s="78">
        <f>'расчет аренды'!D22</f>
        <v>36</v>
      </c>
      <c r="H22" s="79" t="str">
        <f>'расчет аренды'!E22</f>
        <v>14 3313040</v>
      </c>
      <c r="I22" s="74">
        <f t="shared" si="2"/>
        <v>350014.53</v>
      </c>
      <c r="J22" s="74">
        <v>0</v>
      </c>
      <c r="K22" s="74">
        <f t="shared" si="3"/>
        <v>35</v>
      </c>
      <c r="L22" s="74">
        <f t="shared" si="4"/>
        <v>350049.53</v>
      </c>
    </row>
    <row r="23" spans="1:12" s="77" customFormat="1" ht="27" customHeight="1">
      <c r="A23" s="70">
        <v>8</v>
      </c>
      <c r="B23" s="71" t="str">
        <f>'расчет аренды'!B23</f>
        <v>ПС 110/10 кВ "Северная".
Оборудование РЗ и А</v>
      </c>
      <c r="C23" s="72" t="s">
        <v>45</v>
      </c>
      <c r="D23" s="72" t="s">
        <v>30</v>
      </c>
      <c r="E23" s="72" t="s">
        <v>30</v>
      </c>
      <c r="F23" s="74">
        <f>'расчет аренды'!C23</f>
        <v>17436102</v>
      </c>
      <c r="G23" s="78">
        <f>'расчет аренды'!D23</f>
        <v>240</v>
      </c>
      <c r="H23" s="79" t="str">
        <f>'расчет аренды'!E23</f>
        <v>14 3120450</v>
      </c>
      <c r="I23" s="74">
        <f t="shared" si="2"/>
        <v>72650.429999999993</v>
      </c>
      <c r="J23" s="74">
        <v>0</v>
      </c>
      <c r="K23" s="74">
        <f t="shared" si="3"/>
        <v>7.27</v>
      </c>
      <c r="L23" s="74">
        <f t="shared" si="4"/>
        <v>72657.7</v>
      </c>
    </row>
    <row r="24" spans="1:12" s="77" customFormat="1" ht="27" customHeight="1">
      <c r="A24" s="70">
        <v>9</v>
      </c>
      <c r="B24" s="71" t="str">
        <f>'расчет аренды'!B24</f>
        <v>ПС 110/10 кВ "Северная".
АИИСКУЭ</v>
      </c>
      <c r="C24" s="72" t="s">
        <v>45</v>
      </c>
      <c r="D24" s="72" t="s">
        <v>30</v>
      </c>
      <c r="E24" s="72" t="s">
        <v>30</v>
      </c>
      <c r="F24" s="74">
        <f>'расчет аренды'!C24</f>
        <v>1652978</v>
      </c>
      <c r="G24" s="78">
        <f>'расчет аренды'!D24</f>
        <v>36</v>
      </c>
      <c r="H24" s="79" t="str">
        <f>'расчет аренды'!E24</f>
        <v>14 3313040</v>
      </c>
      <c r="I24" s="74">
        <f t="shared" si="2"/>
        <v>45916.06</v>
      </c>
      <c r="J24" s="74">
        <v>0</v>
      </c>
      <c r="K24" s="74">
        <f t="shared" si="3"/>
        <v>4.59</v>
      </c>
      <c r="L24" s="74">
        <f t="shared" si="4"/>
        <v>45920.65</v>
      </c>
    </row>
    <row r="25" spans="1:12" s="77" customFormat="1" ht="27" customHeight="1">
      <c r="A25" s="70">
        <v>10</v>
      </c>
      <c r="B25" s="71" t="str">
        <f>'расчет аренды'!B25</f>
        <v>ПС 110/10 кВ "Северная".
ЩПТ (Щит постоянного тока)</v>
      </c>
      <c r="C25" s="72" t="s">
        <v>45</v>
      </c>
      <c r="D25" s="72" t="s">
        <v>30</v>
      </c>
      <c r="E25" s="72" t="s">
        <v>30</v>
      </c>
      <c r="F25" s="74">
        <f>'расчет аренды'!C25</f>
        <v>1804131</v>
      </c>
      <c r="G25" s="78">
        <f>'расчет аренды'!D25</f>
        <v>180</v>
      </c>
      <c r="H25" s="79" t="str">
        <f>'расчет аренды'!E25</f>
        <v>14  3120460</v>
      </c>
      <c r="I25" s="74">
        <f t="shared" si="2"/>
        <v>10022.950000000001</v>
      </c>
      <c r="J25" s="74">
        <v>0</v>
      </c>
      <c r="K25" s="74">
        <f t="shared" si="3"/>
        <v>1</v>
      </c>
      <c r="L25" s="74">
        <f t="shared" si="4"/>
        <v>10023.950000000001</v>
      </c>
    </row>
    <row r="26" spans="1:12" s="77" customFormat="1" ht="27" customHeight="1">
      <c r="A26" s="70">
        <v>11</v>
      </c>
      <c r="B26" s="71" t="str">
        <f>'расчет аренды'!B26</f>
        <v>ПС 110/10 кВ "Северная".
ЩСН (Щит собственных нужд)</v>
      </c>
      <c r="C26" s="72" t="s">
        <v>45</v>
      </c>
      <c r="D26" s="72" t="s">
        <v>30</v>
      </c>
      <c r="E26" s="72" t="s">
        <v>30</v>
      </c>
      <c r="F26" s="74">
        <f>'расчет аренды'!C26</f>
        <v>1655168</v>
      </c>
      <c r="G26" s="78">
        <f>'расчет аренды'!D26</f>
        <v>180</v>
      </c>
      <c r="H26" s="79" t="str">
        <f>'расчет аренды'!E26</f>
        <v>14  3120460</v>
      </c>
      <c r="I26" s="74">
        <f t="shared" si="2"/>
        <v>9195.3799999999992</v>
      </c>
      <c r="J26" s="74">
        <v>0</v>
      </c>
      <c r="K26" s="74">
        <f t="shared" si="3"/>
        <v>0.92</v>
      </c>
      <c r="L26" s="74">
        <f t="shared" si="4"/>
        <v>9196.2999999999993</v>
      </c>
    </row>
    <row r="27" spans="1:12" s="77" customFormat="1" ht="27" customHeight="1">
      <c r="A27" s="70">
        <v>12</v>
      </c>
      <c r="B27" s="71" t="str">
        <f>'расчет аренды'!B27</f>
        <v>ПС 110/10 кВ "Северная".
Кабельные каналы</v>
      </c>
      <c r="C27" s="72" t="s">
        <v>45</v>
      </c>
      <c r="D27" s="72" t="s">
        <v>30</v>
      </c>
      <c r="E27" s="72" t="s">
        <v>30</v>
      </c>
      <c r="F27" s="74">
        <f>'расчет аренды'!C27</f>
        <v>569964</v>
      </c>
      <c r="G27" s="78">
        <f>'расчет аренды'!D27</f>
        <v>300</v>
      </c>
      <c r="H27" s="79" t="str">
        <f>'расчет аренды'!E27</f>
        <v>нет</v>
      </c>
      <c r="I27" s="74">
        <f t="shared" si="2"/>
        <v>1899.88</v>
      </c>
      <c r="J27" s="74">
        <v>0</v>
      </c>
      <c r="K27" s="74">
        <f t="shared" si="3"/>
        <v>0.19</v>
      </c>
      <c r="L27" s="74">
        <f t="shared" si="4"/>
        <v>1900.07</v>
      </c>
    </row>
    <row r="28" spans="1:12" s="77" customFormat="1" ht="27" customHeight="1">
      <c r="A28" s="70">
        <v>13</v>
      </c>
      <c r="B28" s="71" t="str">
        <f>'расчет аренды'!B28</f>
        <v>ПС 110/10 кВ "Северная".
Производственная площадка</v>
      </c>
      <c r="C28" s="72" t="s">
        <v>45</v>
      </c>
      <c r="D28" s="72" t="s">
        <v>30</v>
      </c>
      <c r="E28" s="72" t="s">
        <v>30</v>
      </c>
      <c r="F28" s="74">
        <f>'расчет аренды'!C28</f>
        <v>2185240</v>
      </c>
      <c r="G28" s="78">
        <f>'расчет аренды'!D28</f>
        <v>360</v>
      </c>
      <c r="H28" s="79" t="str">
        <f>'расчет аренды'!E28</f>
        <v>12 0001120</v>
      </c>
      <c r="I28" s="74">
        <f t="shared" si="2"/>
        <v>6070.11</v>
      </c>
      <c r="J28" s="74">
        <v>0</v>
      </c>
      <c r="K28" s="74">
        <f t="shared" si="3"/>
        <v>0.61</v>
      </c>
      <c r="L28" s="74">
        <f t="shared" si="4"/>
        <v>6070.72</v>
      </c>
    </row>
    <row r="29" spans="1:12" s="77" customFormat="1" ht="27" customHeight="1">
      <c r="A29" s="70">
        <v>14</v>
      </c>
      <c r="B29" s="71" t="str">
        <f>'расчет аренды'!B29</f>
        <v>ПС 110/10 кВ "Северная".
Выключатель элегазовый ВГТ110II-40/2500 УXЛ1 №1</v>
      </c>
      <c r="C29" s="72" t="s">
        <v>45</v>
      </c>
      <c r="D29" s="72" t="s">
        <v>30</v>
      </c>
      <c r="E29" s="72" t="s">
        <v>30</v>
      </c>
      <c r="F29" s="74">
        <f>'расчет аренды'!C29</f>
        <v>2434369</v>
      </c>
      <c r="G29" s="78">
        <f>'расчет аренды'!D29</f>
        <v>480</v>
      </c>
      <c r="H29" s="79" t="str">
        <f>'расчет аренды'!E29</f>
        <v>14 3120010</v>
      </c>
      <c r="I29" s="74">
        <f t="shared" si="2"/>
        <v>5071.6000000000004</v>
      </c>
      <c r="J29" s="74">
        <v>0</v>
      </c>
      <c r="K29" s="74">
        <f t="shared" si="3"/>
        <v>0.51</v>
      </c>
      <c r="L29" s="74">
        <f t="shared" si="4"/>
        <v>5072.1099999999997</v>
      </c>
    </row>
    <row r="30" spans="1:12" s="77" customFormat="1" ht="27" customHeight="1">
      <c r="A30" s="70">
        <v>15</v>
      </c>
      <c r="B30" s="71" t="str">
        <f>'расчет аренды'!B30</f>
        <v>ПС 110/10 кВ "Северная".
Выключатель элегазовый ВГТ110II-40/2500 УXЛ1 №2</v>
      </c>
      <c r="C30" s="72" t="s">
        <v>45</v>
      </c>
      <c r="D30" s="72" t="s">
        <v>30</v>
      </c>
      <c r="E30" s="72" t="s">
        <v>30</v>
      </c>
      <c r="F30" s="74">
        <f>'расчет аренды'!C30</f>
        <v>2434369</v>
      </c>
      <c r="G30" s="78">
        <f>'расчет аренды'!D30</f>
        <v>480</v>
      </c>
      <c r="H30" s="79" t="str">
        <f>'расчет аренды'!E30</f>
        <v>14 3120010</v>
      </c>
      <c r="I30" s="74">
        <f t="shared" si="2"/>
        <v>5071.6000000000004</v>
      </c>
      <c r="J30" s="74">
        <v>0</v>
      </c>
      <c r="K30" s="74">
        <f t="shared" si="3"/>
        <v>0.51</v>
      </c>
      <c r="L30" s="74">
        <f t="shared" si="4"/>
        <v>5072.1099999999997</v>
      </c>
    </row>
    <row r="31" spans="1:12" s="77" customFormat="1" ht="27" customHeight="1">
      <c r="A31" s="70">
        <v>16</v>
      </c>
      <c r="B31" s="71" t="str">
        <f>'расчет аренды'!B31</f>
        <v>ПС 110/10 кВ "Северная".
Выключатель элегазовый ВГТ110II-40/2500 УXЛ1 №3</v>
      </c>
      <c r="C31" s="72" t="s">
        <v>45</v>
      </c>
      <c r="D31" s="72" t="s">
        <v>30</v>
      </c>
      <c r="E31" s="72" t="s">
        <v>30</v>
      </c>
      <c r="F31" s="74">
        <f>'расчет аренды'!C31</f>
        <v>2434369</v>
      </c>
      <c r="G31" s="78">
        <f>'расчет аренды'!D31</f>
        <v>480</v>
      </c>
      <c r="H31" s="79" t="str">
        <f>'расчет аренды'!E31</f>
        <v>14 3120010</v>
      </c>
      <c r="I31" s="74">
        <f t="shared" si="2"/>
        <v>5071.6000000000004</v>
      </c>
      <c r="J31" s="74">
        <v>0</v>
      </c>
      <c r="K31" s="74">
        <f t="shared" si="3"/>
        <v>0.51</v>
      </c>
      <c r="L31" s="74">
        <f t="shared" si="4"/>
        <v>5072.1099999999997</v>
      </c>
    </row>
    <row r="32" spans="1:12" s="77" customFormat="1" ht="27" customHeight="1">
      <c r="A32" s="70">
        <v>17</v>
      </c>
      <c r="B32" s="71" t="str">
        <f>'расчет аренды'!B32</f>
        <v>ПС 110/10 кВ "Северная".
Трансформаторы тока ТФМ-110УХЛ1 комплект №1</v>
      </c>
      <c r="C32" s="72" t="s">
        <v>45</v>
      </c>
      <c r="D32" s="72" t="s">
        <v>30</v>
      </c>
      <c r="E32" s="72" t="s">
        <v>30</v>
      </c>
      <c r="F32" s="74">
        <f>'расчет аренды'!C32</f>
        <v>926787</v>
      </c>
      <c r="G32" s="78">
        <f>'расчет аренды'!D32</f>
        <v>180</v>
      </c>
      <c r="H32" s="79" t="str">
        <f>'расчет аренды'!E32</f>
        <v>14 3120010</v>
      </c>
      <c r="I32" s="74">
        <f t="shared" si="2"/>
        <v>5148.82</v>
      </c>
      <c r="J32" s="74">
        <v>0</v>
      </c>
      <c r="K32" s="74">
        <f t="shared" si="3"/>
        <v>0.51</v>
      </c>
      <c r="L32" s="74">
        <f t="shared" si="4"/>
        <v>5149.33</v>
      </c>
    </row>
    <row r="33" spans="1:12" s="77" customFormat="1" ht="27" customHeight="1">
      <c r="A33" s="70">
        <v>18</v>
      </c>
      <c r="B33" s="71" t="e">
        <f>'расчет аренды'!#REF!</f>
        <v>#REF!</v>
      </c>
      <c r="C33" s="72" t="s">
        <v>45</v>
      </c>
      <c r="D33" s="72" t="s">
        <v>30</v>
      </c>
      <c r="E33" s="72" t="s">
        <v>30</v>
      </c>
      <c r="F33" s="74" t="e">
        <f>'расчет аренды'!#REF!</f>
        <v>#REF!</v>
      </c>
      <c r="G33" s="78" t="e">
        <f>'расчет аренды'!#REF!</f>
        <v>#REF!</v>
      </c>
      <c r="H33" s="79" t="e">
        <f>'расчет аренды'!#REF!</f>
        <v>#REF!</v>
      </c>
      <c r="I33" s="74" t="e">
        <f t="shared" si="2"/>
        <v>#REF!</v>
      </c>
      <c r="J33" s="74">
        <v>0</v>
      </c>
      <c r="K33" s="74" t="e">
        <f t="shared" si="3"/>
        <v>#REF!</v>
      </c>
      <c r="L33" s="74" t="e">
        <f t="shared" si="4"/>
        <v>#REF!</v>
      </c>
    </row>
    <row r="34" spans="1:12" s="77" customFormat="1" ht="27" customHeight="1">
      <c r="A34" s="70">
        <v>19</v>
      </c>
      <c r="B34" s="71" t="e">
        <f>'расчет аренды'!#REF!</f>
        <v>#REF!</v>
      </c>
      <c r="C34" s="72" t="s">
        <v>45</v>
      </c>
      <c r="D34" s="72" t="s">
        <v>30</v>
      </c>
      <c r="E34" s="72" t="s">
        <v>30</v>
      </c>
      <c r="F34" s="74" t="e">
        <f>'расчет аренды'!#REF!</f>
        <v>#REF!</v>
      </c>
      <c r="G34" s="78" t="e">
        <f>'расчет аренды'!#REF!</f>
        <v>#REF!</v>
      </c>
      <c r="H34" s="79" t="e">
        <f>'расчет аренды'!#REF!</f>
        <v>#REF!</v>
      </c>
      <c r="I34" s="74" t="e">
        <f t="shared" si="2"/>
        <v>#REF!</v>
      </c>
      <c r="J34" s="74">
        <v>0</v>
      </c>
      <c r="K34" s="74" t="e">
        <f t="shared" si="3"/>
        <v>#REF!</v>
      </c>
      <c r="L34" s="74" t="e">
        <f t="shared" si="4"/>
        <v>#REF!</v>
      </c>
    </row>
    <row r="35" spans="1:12" s="77" customFormat="1" ht="27" customHeight="1">
      <c r="A35" s="70">
        <v>20</v>
      </c>
      <c r="B35" s="71" t="str">
        <f>'расчет аренды'!B35</f>
        <v>ПС 110/10 кВ "Северная".
Трансформаторы тока ТФМ-110УХЛ1 комплект №4</v>
      </c>
      <c r="C35" s="72" t="s">
        <v>45</v>
      </c>
      <c r="D35" s="72" t="s">
        <v>30</v>
      </c>
      <c r="E35" s="72" t="s">
        <v>30</v>
      </c>
      <c r="F35" s="74">
        <f>'расчет аренды'!C35</f>
        <v>926787</v>
      </c>
      <c r="G35" s="78">
        <f>'расчет аренды'!D35</f>
        <v>180</v>
      </c>
      <c r="H35" s="79" t="str">
        <f>'расчет аренды'!E35</f>
        <v>14 3120010</v>
      </c>
      <c r="I35" s="74">
        <f t="shared" si="2"/>
        <v>5148.82</v>
      </c>
      <c r="J35" s="74">
        <v>0</v>
      </c>
      <c r="K35" s="74">
        <f t="shared" si="3"/>
        <v>0.51</v>
      </c>
      <c r="L35" s="74">
        <f t="shared" si="4"/>
        <v>5149.33</v>
      </c>
    </row>
    <row r="36" spans="1:12" s="77" customFormat="1" ht="27" customHeight="1">
      <c r="A36" s="70">
        <v>21</v>
      </c>
      <c r="B36" s="71" t="str">
        <f>'расчет аренды'!B36</f>
        <v>ПС 110/10 кВ "Северная".
Разъединитель типа РГНП. 2-110/1000УХЛ1 ПД-14-00.01УХЛ(17)ЗП №1</v>
      </c>
      <c r="C36" s="72" t="s">
        <v>45</v>
      </c>
      <c r="D36" s="72" t="s">
        <v>30</v>
      </c>
      <c r="E36" s="72" t="s">
        <v>30</v>
      </c>
      <c r="F36" s="74">
        <f>'расчет аренды'!C36</f>
        <v>976636</v>
      </c>
      <c r="G36" s="78">
        <f>'расчет аренды'!D36</f>
        <v>240</v>
      </c>
      <c r="H36" s="79" t="str">
        <f>'расчет аренды'!E36</f>
        <v>14 3120010</v>
      </c>
      <c r="I36" s="74">
        <f t="shared" si="2"/>
        <v>4069.32</v>
      </c>
      <c r="J36" s="74">
        <v>0</v>
      </c>
      <c r="K36" s="74">
        <f t="shared" si="3"/>
        <v>0.41</v>
      </c>
      <c r="L36" s="74">
        <f t="shared" si="4"/>
        <v>4069.73</v>
      </c>
    </row>
    <row r="37" spans="1:12" s="77" customFormat="1" ht="27" customHeight="1">
      <c r="A37" s="70">
        <v>22</v>
      </c>
      <c r="B37" s="71" t="str">
        <f>'расчет аренды'!B37</f>
        <v>ПС 110/10 кВ "Северная".
Разъединитель типа РГНП. 2-110/1000УХЛ1 ПД-14-00.01УХЛ(17)ЗП №2</v>
      </c>
      <c r="C37" s="72" t="s">
        <v>45</v>
      </c>
      <c r="D37" s="72" t="s">
        <v>30</v>
      </c>
      <c r="E37" s="72" t="s">
        <v>30</v>
      </c>
      <c r="F37" s="74">
        <f>'расчет аренды'!C37</f>
        <v>976636</v>
      </c>
      <c r="G37" s="78">
        <f>'расчет аренды'!D37</f>
        <v>240</v>
      </c>
      <c r="H37" s="79" t="str">
        <f>'расчет аренды'!E37</f>
        <v>14 3120010</v>
      </c>
      <c r="I37" s="74">
        <f t="shared" si="2"/>
        <v>4069.32</v>
      </c>
      <c r="J37" s="74">
        <v>0</v>
      </c>
      <c r="K37" s="74">
        <f t="shared" si="3"/>
        <v>0.41</v>
      </c>
      <c r="L37" s="74">
        <f t="shared" si="4"/>
        <v>4069.73</v>
      </c>
    </row>
    <row r="38" spans="1:12" s="77" customFormat="1" ht="27" customHeight="1">
      <c r="A38" s="70">
        <v>23</v>
      </c>
      <c r="B38" s="71" t="str">
        <f>'расчет аренды'!B38</f>
        <v>ПС 110/10 кВ "Северная".
Разъединитель типа РГНП. 2-110/1000УХЛ1 ПД-14-00.01УХЛ(17)ЗП №3</v>
      </c>
      <c r="C38" s="72" t="s">
        <v>45</v>
      </c>
      <c r="D38" s="72" t="s">
        <v>30</v>
      </c>
      <c r="E38" s="72" t="s">
        <v>30</v>
      </c>
      <c r="F38" s="74">
        <f>'расчет аренды'!C38</f>
        <v>976636</v>
      </c>
      <c r="G38" s="78">
        <f>'расчет аренды'!D38</f>
        <v>240</v>
      </c>
      <c r="H38" s="79" t="str">
        <f>'расчет аренды'!E38</f>
        <v>14 3120010</v>
      </c>
      <c r="I38" s="74">
        <f t="shared" si="2"/>
        <v>4069.32</v>
      </c>
      <c r="J38" s="74">
        <v>0</v>
      </c>
      <c r="K38" s="74">
        <f t="shared" si="3"/>
        <v>0.41</v>
      </c>
      <c r="L38" s="74">
        <f t="shared" si="4"/>
        <v>4069.73</v>
      </c>
    </row>
    <row r="39" spans="1:12" s="77" customFormat="1" ht="27" customHeight="1">
      <c r="A39" s="70">
        <v>24</v>
      </c>
      <c r="B39" s="71" t="str">
        <f>'расчет аренды'!B39</f>
        <v>ПС 110/10 кВ "Северная".
Разъединитель типа РГНП. 2-110/1000УХЛ1 ПД-14-00.01УХЛ(17)ЗП №4</v>
      </c>
      <c r="C39" s="72" t="s">
        <v>45</v>
      </c>
      <c r="D39" s="72" t="s">
        <v>30</v>
      </c>
      <c r="E39" s="72" t="s">
        <v>30</v>
      </c>
      <c r="F39" s="74">
        <f>'расчет аренды'!C39</f>
        <v>976636</v>
      </c>
      <c r="G39" s="78">
        <f>'расчет аренды'!D39</f>
        <v>240</v>
      </c>
      <c r="H39" s="79" t="str">
        <f>'расчет аренды'!E39</f>
        <v>14 3120010</v>
      </c>
      <c r="I39" s="74">
        <f t="shared" si="2"/>
        <v>4069.32</v>
      </c>
      <c r="J39" s="74">
        <v>0</v>
      </c>
      <c r="K39" s="74">
        <f t="shared" si="3"/>
        <v>0.41</v>
      </c>
      <c r="L39" s="74">
        <f t="shared" si="4"/>
        <v>4069.73</v>
      </c>
    </row>
    <row r="40" spans="1:12" s="77" customFormat="1" ht="27" customHeight="1">
      <c r="A40" s="70">
        <v>25</v>
      </c>
      <c r="B40" s="71" t="str">
        <f>'расчет аренды'!B40</f>
        <v>ПС 110/10 кВ "Северная".
Разъединитель типа РГНП. 2-110/1000УХЛ1 ПД-14-00.01УХЛ(17)ЗП №5</v>
      </c>
      <c r="C40" s="72" t="s">
        <v>45</v>
      </c>
      <c r="D40" s="72" t="s">
        <v>30</v>
      </c>
      <c r="E40" s="72" t="s">
        <v>30</v>
      </c>
      <c r="F40" s="74">
        <f>'расчет аренды'!C40</f>
        <v>976636</v>
      </c>
      <c r="G40" s="78">
        <f>'расчет аренды'!D40</f>
        <v>240</v>
      </c>
      <c r="H40" s="79" t="str">
        <f>'расчет аренды'!E40</f>
        <v>14 3120010</v>
      </c>
      <c r="I40" s="74">
        <f t="shared" si="2"/>
        <v>4069.32</v>
      </c>
      <c r="J40" s="74">
        <v>0</v>
      </c>
      <c r="K40" s="74">
        <f t="shared" si="3"/>
        <v>0.41</v>
      </c>
      <c r="L40" s="74">
        <f t="shared" si="4"/>
        <v>4069.73</v>
      </c>
    </row>
    <row r="41" spans="1:12" s="77" customFormat="1" ht="27" customHeight="1">
      <c r="A41" s="70">
        <v>26</v>
      </c>
      <c r="B41" s="71" t="str">
        <f>'расчет аренды'!B41</f>
        <v>ПС 110/10 кВ "Северная".
Разъединитель типа РГНП. 2-110/1000УХЛ1 ПД-14-00.01УХЛ(17)ЗП №6</v>
      </c>
      <c r="C41" s="72" t="s">
        <v>45</v>
      </c>
      <c r="D41" s="72" t="s">
        <v>30</v>
      </c>
      <c r="E41" s="72" t="s">
        <v>30</v>
      </c>
      <c r="F41" s="74">
        <f>'расчет аренды'!C41</f>
        <v>976636</v>
      </c>
      <c r="G41" s="78">
        <f>'расчет аренды'!D41</f>
        <v>240</v>
      </c>
      <c r="H41" s="79" t="str">
        <f>'расчет аренды'!E41</f>
        <v>14 3120010</v>
      </c>
      <c r="I41" s="74">
        <f t="shared" si="2"/>
        <v>4069.32</v>
      </c>
      <c r="J41" s="74">
        <v>0</v>
      </c>
      <c r="K41" s="74">
        <f t="shared" si="3"/>
        <v>0.41</v>
      </c>
      <c r="L41" s="74">
        <f t="shared" si="4"/>
        <v>4069.73</v>
      </c>
    </row>
    <row r="42" spans="1:12" s="77" customFormat="1" ht="27" customHeight="1">
      <c r="A42" s="70">
        <v>27</v>
      </c>
      <c r="B42" s="71" t="str">
        <f>'расчет аренды'!B42</f>
        <v xml:space="preserve">ПС 110/10 кВ "Северная".
Разъединитель типа  РГНП. 1а-110/1000УХЛ1 ПД-14-00.01УХЛ(17)ЗП №7 </v>
      </c>
      <c r="C42" s="72" t="s">
        <v>45</v>
      </c>
      <c r="D42" s="72" t="s">
        <v>30</v>
      </c>
      <c r="E42" s="72" t="s">
        <v>30</v>
      </c>
      <c r="F42" s="74">
        <f>'расчет аренды'!C42</f>
        <v>701078</v>
      </c>
      <c r="G42" s="78">
        <f>'расчет аренды'!D42</f>
        <v>240</v>
      </c>
      <c r="H42" s="79" t="str">
        <f>'расчет аренды'!E42</f>
        <v>14 3120010</v>
      </c>
      <c r="I42" s="74">
        <f t="shared" si="2"/>
        <v>2921.16</v>
      </c>
      <c r="J42" s="74">
        <v>0</v>
      </c>
      <c r="K42" s="74">
        <f t="shared" si="3"/>
        <v>0.28999999999999998</v>
      </c>
      <c r="L42" s="74">
        <f t="shared" si="4"/>
        <v>2921.45</v>
      </c>
    </row>
    <row r="43" spans="1:12" s="77" customFormat="1" ht="27" customHeight="1">
      <c r="A43" s="70">
        <v>28</v>
      </c>
      <c r="B43" s="71" t="str">
        <f>'расчет аренды'!B43</f>
        <v>ПС 110/10 кВ "Северная".
Разъединитель типа  РГНП. 1а-110/1000УХЛ1 ПД-14-00.01УХЛ(17)ЗП №8</v>
      </c>
      <c r="C43" s="72" t="s">
        <v>45</v>
      </c>
      <c r="D43" s="72" t="s">
        <v>30</v>
      </c>
      <c r="E43" s="72" t="s">
        <v>30</v>
      </c>
      <c r="F43" s="74">
        <f>'расчет аренды'!C43</f>
        <v>701078</v>
      </c>
      <c r="G43" s="78">
        <f>'расчет аренды'!D43</f>
        <v>240</v>
      </c>
      <c r="H43" s="79" t="str">
        <f>'расчет аренды'!E43</f>
        <v>14 3120010</v>
      </c>
      <c r="I43" s="74">
        <f t="shared" si="2"/>
        <v>2921.16</v>
      </c>
      <c r="J43" s="74">
        <v>0</v>
      </c>
      <c r="K43" s="74">
        <f t="shared" si="3"/>
        <v>0.28999999999999998</v>
      </c>
      <c r="L43" s="74">
        <f t="shared" si="4"/>
        <v>2921.45</v>
      </c>
    </row>
    <row r="44" spans="1:12" s="77" customFormat="1" ht="27" customHeight="1">
      <c r="A44" s="70">
        <v>29</v>
      </c>
      <c r="B44" s="71" t="str">
        <f>'расчет аренды'!B44</f>
        <v>ПС 110/10 кВ "Северная".
Трансформатор напряжения НАМИ 110 УХЛ1, комплект № 1</v>
      </c>
      <c r="C44" s="72" t="s">
        <v>45</v>
      </c>
      <c r="D44" s="72" t="s">
        <v>30</v>
      </c>
      <c r="E44" s="72" t="s">
        <v>61</v>
      </c>
      <c r="F44" s="74">
        <f>'расчет аренды'!C44</f>
        <v>1833189</v>
      </c>
      <c r="G44" s="78">
        <f>'расчет аренды'!D44</f>
        <v>360</v>
      </c>
      <c r="H44" s="79" t="str">
        <f>'расчет аренды'!E44</f>
        <v>14 3120010</v>
      </c>
      <c r="I44" s="74">
        <f t="shared" si="2"/>
        <v>5092.1899999999996</v>
      </c>
      <c r="J44" s="74">
        <v>0</v>
      </c>
      <c r="K44" s="74">
        <f t="shared" si="3"/>
        <v>0.51</v>
      </c>
      <c r="L44" s="74">
        <f t="shared" si="4"/>
        <v>5092.7</v>
      </c>
    </row>
    <row r="45" spans="1:12" s="77" customFormat="1" ht="27" customHeight="1">
      <c r="A45" s="70">
        <v>30</v>
      </c>
      <c r="B45" s="71" t="str">
        <f>'расчет аренды'!B45</f>
        <v>ПС 110/10 кВ "Северная".
Трансформатор напряжения НАМИ 110 УХЛ1, комплект № 2</v>
      </c>
      <c r="C45" s="72" t="s">
        <v>45</v>
      </c>
      <c r="D45" s="72" t="s">
        <v>30</v>
      </c>
      <c r="E45" s="72" t="s">
        <v>61</v>
      </c>
      <c r="F45" s="74">
        <f>'расчет аренды'!C45</f>
        <v>1833189</v>
      </c>
      <c r="G45" s="78">
        <f>'расчет аренды'!D45</f>
        <v>360</v>
      </c>
      <c r="H45" s="79" t="str">
        <f>'расчет аренды'!E45</f>
        <v>14 3120010</v>
      </c>
      <c r="I45" s="74">
        <f t="shared" si="2"/>
        <v>5092.1899999999996</v>
      </c>
      <c r="J45" s="74">
        <v>0</v>
      </c>
      <c r="K45" s="74">
        <f t="shared" si="3"/>
        <v>0.51</v>
      </c>
      <c r="L45" s="74">
        <f t="shared" si="4"/>
        <v>5092.7</v>
      </c>
    </row>
    <row r="46" spans="1:12" s="77" customFormat="1" ht="27" customHeight="1">
      <c r="A46" s="70">
        <v>31</v>
      </c>
      <c r="B46" s="71" t="str">
        <f>'расчет аренды'!B46</f>
        <v>ПС 110/10 кВ "Северная".
Ограничитель  перенапряжения ОПНп-110/56/10/550-III-УХЛ1-О, комплект № 1</v>
      </c>
      <c r="C46" s="72" t="s">
        <v>45</v>
      </c>
      <c r="D46" s="72" t="s">
        <v>30</v>
      </c>
      <c r="E46" s="72" t="s">
        <v>61</v>
      </c>
      <c r="F46" s="74">
        <f>'расчет аренды'!C46</f>
        <v>67346</v>
      </c>
      <c r="G46" s="78">
        <f>'расчет аренды'!D46</f>
        <v>180</v>
      </c>
      <c r="H46" s="79" t="str">
        <f>'расчет аренды'!E46</f>
        <v>14 3120010</v>
      </c>
      <c r="I46" s="74">
        <f t="shared" si="2"/>
        <v>374.14</v>
      </c>
      <c r="J46" s="74">
        <v>0</v>
      </c>
      <c r="K46" s="74">
        <f t="shared" si="3"/>
        <v>0.04</v>
      </c>
      <c r="L46" s="74">
        <f t="shared" si="4"/>
        <v>374.18</v>
      </c>
    </row>
    <row r="47" spans="1:12" s="77" customFormat="1" ht="27" customHeight="1">
      <c r="A47" s="70">
        <v>32</v>
      </c>
      <c r="B47" s="71" t="str">
        <f>'расчет аренды'!B47</f>
        <v>ПС 110/10 кВ "Северная".
Ограничитель  перенапряжения ОПН-П-110/83/10/600-III-УХЛ1-О, комплект № 2</v>
      </c>
      <c r="C47" s="72" t="s">
        <v>45</v>
      </c>
      <c r="D47" s="72" t="s">
        <v>30</v>
      </c>
      <c r="E47" s="72" t="s">
        <v>61</v>
      </c>
      <c r="F47" s="74">
        <f>'расчет аренды'!C47</f>
        <v>142378</v>
      </c>
      <c r="G47" s="78">
        <f>'расчет аренды'!D47</f>
        <v>180</v>
      </c>
      <c r="H47" s="79" t="str">
        <f>'расчет аренды'!E47</f>
        <v>14 3120010</v>
      </c>
      <c r="I47" s="74">
        <f t="shared" si="2"/>
        <v>790.99</v>
      </c>
      <c r="J47" s="74">
        <v>0</v>
      </c>
      <c r="K47" s="74">
        <f t="shared" si="3"/>
        <v>0.08</v>
      </c>
      <c r="L47" s="74">
        <f t="shared" si="4"/>
        <v>791.07</v>
      </c>
    </row>
    <row r="48" spans="1:12" s="77" customFormat="1" ht="27" customHeight="1">
      <c r="A48" s="70">
        <v>33</v>
      </c>
      <c r="B48" s="71" t="str">
        <f>'расчет аренды'!B48</f>
        <v>ПС 110/10 кВ "Северная".
Ограничитель  перенапряжения ОПН-П-110/83/10/600-III-УХЛ1-О, комплект № 3</v>
      </c>
      <c r="C48" s="72" t="s">
        <v>45</v>
      </c>
      <c r="D48" s="72" t="s">
        <v>30</v>
      </c>
      <c r="E48" s="72" t="s">
        <v>61</v>
      </c>
      <c r="F48" s="74">
        <f>'расчет аренды'!C48</f>
        <v>142378</v>
      </c>
      <c r="G48" s="78">
        <f>'расчет аренды'!D48</f>
        <v>180</v>
      </c>
      <c r="H48" s="79" t="str">
        <f>'расчет аренды'!E48</f>
        <v>14 3120010</v>
      </c>
      <c r="I48" s="74">
        <f t="shared" si="2"/>
        <v>790.99</v>
      </c>
      <c r="J48" s="74">
        <v>0</v>
      </c>
      <c r="K48" s="74">
        <f t="shared" si="3"/>
        <v>0.08</v>
      </c>
      <c r="L48" s="74">
        <f t="shared" si="4"/>
        <v>791.07</v>
      </c>
    </row>
    <row r="49" spans="1:12" s="77" customFormat="1" ht="27" customHeight="1">
      <c r="A49" s="70">
        <v>34</v>
      </c>
      <c r="B49" s="71" t="str">
        <f>'расчет аренды'!B49</f>
        <v>ПС 110/10 кВ "Северная".
Ограничитель  перенапряжения ОПН-П-110/83/10/600-III-УХЛ1-О, комплект № 4</v>
      </c>
      <c r="C49" s="72" t="s">
        <v>45</v>
      </c>
      <c r="D49" s="72" t="s">
        <v>30</v>
      </c>
      <c r="E49" s="72" t="s">
        <v>61</v>
      </c>
      <c r="F49" s="74">
        <f>'расчет аренды'!C49</f>
        <v>142378</v>
      </c>
      <c r="G49" s="78">
        <f>'расчет аренды'!D49</f>
        <v>180</v>
      </c>
      <c r="H49" s="79" t="str">
        <f>'расчет аренды'!E49</f>
        <v>14 3120010</v>
      </c>
      <c r="I49" s="74">
        <f t="shared" si="2"/>
        <v>790.99</v>
      </c>
      <c r="J49" s="74">
        <v>0</v>
      </c>
      <c r="K49" s="74">
        <f t="shared" si="3"/>
        <v>0.08</v>
      </c>
      <c r="L49" s="74">
        <f t="shared" si="4"/>
        <v>791.07</v>
      </c>
    </row>
    <row r="50" spans="1:12" s="77" customFormat="1" ht="27" customHeight="1">
      <c r="A50" s="70">
        <v>35</v>
      </c>
      <c r="B50" s="71" t="str">
        <f>'расчет аренды'!B50</f>
        <v>ПС 110/10 кВ "Северная".
Ограничитель  перенапряжения ОПН-П-110/83/10/600-III-УХЛ1-О, комплект № 5</v>
      </c>
      <c r="C50" s="72" t="s">
        <v>45</v>
      </c>
      <c r="D50" s="72" t="s">
        <v>30</v>
      </c>
      <c r="E50" s="72" t="s">
        <v>61</v>
      </c>
      <c r="F50" s="74">
        <f>'расчет аренды'!C50</f>
        <v>142378</v>
      </c>
      <c r="G50" s="78">
        <f>'расчет аренды'!D50</f>
        <v>180</v>
      </c>
      <c r="H50" s="79" t="str">
        <f>'расчет аренды'!E50</f>
        <v>14 3120010</v>
      </c>
      <c r="I50" s="74">
        <f t="shared" si="2"/>
        <v>790.99</v>
      </c>
      <c r="J50" s="74">
        <v>0</v>
      </c>
      <c r="K50" s="74">
        <f t="shared" si="3"/>
        <v>0.08</v>
      </c>
      <c r="L50" s="74">
        <f t="shared" si="4"/>
        <v>791.07</v>
      </c>
    </row>
    <row r="51" spans="1:12" s="77" customFormat="1" ht="27" customHeight="1">
      <c r="A51" s="70">
        <v>36</v>
      </c>
      <c r="B51" s="71" t="str">
        <f>'расчет аренды'!B51</f>
        <v>ПС 110/10 кВ "Северная".
Трансформатор собственных нужд ТМГ-160/10/0,4, №1</v>
      </c>
      <c r="C51" s="72" t="s">
        <v>45</v>
      </c>
      <c r="D51" s="72" t="s">
        <v>30</v>
      </c>
      <c r="E51" s="72" t="s">
        <v>30</v>
      </c>
      <c r="F51" s="74">
        <f>'расчет аренды'!C51</f>
        <v>214958</v>
      </c>
      <c r="G51" s="78">
        <f>'расчет аренды'!D51</f>
        <v>240</v>
      </c>
      <c r="H51" s="79" t="str">
        <f>'расчет аренды'!E51</f>
        <v>14 3115010</v>
      </c>
      <c r="I51" s="74">
        <f t="shared" si="2"/>
        <v>895.66</v>
      </c>
      <c r="J51" s="74">
        <v>0</v>
      </c>
      <c r="K51" s="74">
        <f t="shared" si="3"/>
        <v>0.09</v>
      </c>
      <c r="L51" s="74">
        <f t="shared" si="4"/>
        <v>895.75</v>
      </c>
    </row>
    <row r="52" spans="1:12" s="77" customFormat="1" ht="27" customHeight="1">
      <c r="A52" s="70">
        <v>37</v>
      </c>
      <c r="B52" s="71" t="str">
        <f>'расчет аренды'!B52</f>
        <v>ПС 110/10 кВ "Северная". 
Трансформатор собственных нужд ТМГ-160/10/0,4, №2</v>
      </c>
      <c r="C52" s="72" t="s">
        <v>45</v>
      </c>
      <c r="D52" s="72" t="s">
        <v>30</v>
      </c>
      <c r="E52" s="72" t="s">
        <v>30</v>
      </c>
      <c r="F52" s="74">
        <f>'расчет аренды'!C52</f>
        <v>214958</v>
      </c>
      <c r="G52" s="78">
        <f>'расчет аренды'!D52</f>
        <v>240</v>
      </c>
      <c r="H52" s="79" t="str">
        <f>'расчет аренды'!E52</f>
        <v>14 3115010</v>
      </c>
      <c r="I52" s="74">
        <f t="shared" si="2"/>
        <v>895.66</v>
      </c>
      <c r="J52" s="74">
        <v>0</v>
      </c>
      <c r="K52" s="74">
        <f t="shared" si="3"/>
        <v>0.09</v>
      </c>
      <c r="L52" s="74">
        <f t="shared" si="4"/>
        <v>895.75</v>
      </c>
    </row>
    <row r="53" spans="1:12" s="77" customFormat="1" ht="27" customHeight="1">
      <c r="A53" s="70">
        <v>38</v>
      </c>
      <c r="B53" s="71" t="str">
        <f>'расчет аренды'!B53</f>
        <v>ПС 110/10 кВ "Северная".
Реактор РДМР-485/10 , №1</v>
      </c>
      <c r="C53" s="72" t="s">
        <v>45</v>
      </c>
      <c r="D53" s="72" t="s">
        <v>30</v>
      </c>
      <c r="E53" s="72" t="s">
        <v>30</v>
      </c>
      <c r="F53" s="74">
        <f>'расчет аренды'!C53</f>
        <v>1521766</v>
      </c>
      <c r="G53" s="78">
        <f>'расчет аренды'!D53</f>
        <v>240</v>
      </c>
      <c r="H53" s="79" t="str">
        <f>'расчет аренды'!E53</f>
        <v>14 2911090</v>
      </c>
      <c r="I53" s="74">
        <f t="shared" si="2"/>
        <v>6340.69</v>
      </c>
      <c r="J53" s="74">
        <v>0</v>
      </c>
      <c r="K53" s="74">
        <f t="shared" si="3"/>
        <v>0.63</v>
      </c>
      <c r="L53" s="74">
        <f t="shared" si="4"/>
        <v>6341.32</v>
      </c>
    </row>
    <row r="54" spans="1:12" s="77" customFormat="1" ht="27" customHeight="1">
      <c r="A54" s="70">
        <v>39</v>
      </c>
      <c r="B54" s="71" t="str">
        <f>'расчет аренды'!B54</f>
        <v>ПС 110/10 кВ "Северная".
Реактор РДМР-485/10 , №2</v>
      </c>
      <c r="C54" s="72" t="s">
        <v>45</v>
      </c>
      <c r="D54" s="72" t="s">
        <v>30</v>
      </c>
      <c r="E54" s="72" t="s">
        <v>30</v>
      </c>
      <c r="F54" s="74">
        <f>'расчет аренды'!C54</f>
        <v>1521766</v>
      </c>
      <c r="G54" s="78">
        <f>'расчет аренды'!D54</f>
        <v>240</v>
      </c>
      <c r="H54" s="79" t="str">
        <f>'расчет аренды'!E54</f>
        <v>14 2911090</v>
      </c>
      <c r="I54" s="74">
        <f t="shared" si="2"/>
        <v>6340.69</v>
      </c>
      <c r="J54" s="74">
        <v>0</v>
      </c>
      <c r="K54" s="74">
        <f t="shared" si="3"/>
        <v>0.63</v>
      </c>
      <c r="L54" s="74">
        <f t="shared" si="4"/>
        <v>6341.32</v>
      </c>
    </row>
    <row r="55" spans="1:12" s="77" customFormat="1" ht="27" customHeight="1">
      <c r="A55" s="70">
        <v>40</v>
      </c>
      <c r="B55" s="71" t="str">
        <f>'расчет аренды'!B55</f>
        <v>ПС 110/10 кВ "Северная".
Трансформатор ТМПС-630/10, №1</v>
      </c>
      <c r="C55" s="72" t="s">
        <v>45</v>
      </c>
      <c r="D55" s="72" t="s">
        <v>30</v>
      </c>
      <c r="E55" s="72" t="s">
        <v>30</v>
      </c>
      <c r="F55" s="74">
        <f>'расчет аренды'!C55</f>
        <v>845425</v>
      </c>
      <c r="G55" s="78">
        <f>'расчет аренды'!D55</f>
        <v>240</v>
      </c>
      <c r="H55" s="79" t="str">
        <f>'расчет аренды'!E55</f>
        <v>14 3115010</v>
      </c>
      <c r="I55" s="74">
        <f t="shared" si="2"/>
        <v>3522.6</v>
      </c>
      <c r="J55" s="74">
        <v>0</v>
      </c>
      <c r="K55" s="74">
        <f t="shared" si="3"/>
        <v>0.35</v>
      </c>
      <c r="L55" s="74">
        <f t="shared" si="4"/>
        <v>3522.95</v>
      </c>
    </row>
    <row r="56" spans="1:12" s="77" customFormat="1" ht="27" customHeight="1">
      <c r="A56" s="70">
        <v>41</v>
      </c>
      <c r="B56" s="71" t="str">
        <f>'расчет аренды'!B59</f>
        <v>ПС 110/10 кВ "Северная".
ЗРУ - 10 кВ, в составе 40 ячеек типа КРУ</v>
      </c>
      <c r="C56" s="72" t="s">
        <v>45</v>
      </c>
      <c r="D56" s="72" t="s">
        <v>30</v>
      </c>
      <c r="E56" s="72" t="s">
        <v>30</v>
      </c>
      <c r="F56" s="74">
        <f>'расчет аренды'!C59</f>
        <v>28242878.640000001</v>
      </c>
      <c r="G56" s="78">
        <f>'расчет аренды'!D59</f>
        <v>180</v>
      </c>
      <c r="H56" s="79" t="str">
        <f>'расчет аренды'!E59</f>
        <v>14  3120160</v>
      </c>
      <c r="I56" s="74">
        <f t="shared" si="2"/>
        <v>156904.88</v>
      </c>
      <c r="J56" s="74">
        <v>0</v>
      </c>
      <c r="K56" s="74">
        <f t="shared" si="3"/>
        <v>15.69</v>
      </c>
      <c r="L56" s="74">
        <f t="shared" si="4"/>
        <v>156920.57</v>
      </c>
    </row>
    <row r="57" spans="1:12" s="77" customFormat="1" ht="48">
      <c r="A57" s="70">
        <v>42</v>
      </c>
      <c r="B57" s="80" t="s">
        <v>41</v>
      </c>
      <c r="C57" s="72"/>
      <c r="D57" s="72" t="s">
        <v>30</v>
      </c>
      <c r="E57" s="72" t="s">
        <v>30</v>
      </c>
      <c r="F57" s="72" t="s">
        <v>30</v>
      </c>
      <c r="G57" s="72" t="s">
        <v>30</v>
      </c>
      <c r="H57" s="72" t="s">
        <v>30</v>
      </c>
      <c r="I57" s="74" t="s">
        <v>30</v>
      </c>
      <c r="J57" s="74" t="s">
        <v>30</v>
      </c>
      <c r="K57" s="74" t="s">
        <v>30</v>
      </c>
      <c r="L57" s="74">
        <v>24128.63</v>
      </c>
    </row>
    <row r="58" spans="1:12" s="77" customFormat="1" ht="48">
      <c r="A58" s="70">
        <v>43</v>
      </c>
      <c r="B58" s="80" t="s">
        <v>40</v>
      </c>
      <c r="C58" s="72"/>
      <c r="D58" s="72" t="s">
        <v>30</v>
      </c>
      <c r="E58" s="72" t="s">
        <v>30</v>
      </c>
      <c r="F58" s="72" t="s">
        <v>30</v>
      </c>
      <c r="G58" s="72" t="s">
        <v>30</v>
      </c>
      <c r="H58" s="72" t="s">
        <v>30</v>
      </c>
      <c r="I58" s="74" t="s">
        <v>30</v>
      </c>
      <c r="J58" s="74" t="s">
        <v>30</v>
      </c>
      <c r="K58" s="74" t="s">
        <v>30</v>
      </c>
      <c r="L58" s="74">
        <v>320.83999999999997</v>
      </c>
    </row>
    <row r="59" spans="1:12" s="85" customFormat="1" ht="15" customHeight="1">
      <c r="A59" s="142" t="s">
        <v>37</v>
      </c>
      <c r="B59" s="143"/>
      <c r="C59" s="81"/>
      <c r="D59" s="81"/>
      <c r="E59" s="81"/>
      <c r="F59" s="82" t="e">
        <f>SUM(F16:F56)</f>
        <v>#REF!</v>
      </c>
      <c r="G59" s="83"/>
      <c r="H59" s="84"/>
      <c r="I59" s="82" t="e">
        <f>SUM(I16:I56)</f>
        <v>#REF!</v>
      </c>
      <c r="J59" s="82">
        <f>SUM(J16:J56)</f>
        <v>2724.35</v>
      </c>
      <c r="K59" s="82" t="e">
        <f>SUM(K16:K56)</f>
        <v>#REF!</v>
      </c>
      <c r="L59" s="82" t="e">
        <f>SUM(L16:L58)</f>
        <v>#REF!</v>
      </c>
    </row>
    <row r="60" spans="1:12" s="85" customFormat="1" ht="15" customHeight="1">
      <c r="A60" s="142" t="s">
        <v>38</v>
      </c>
      <c r="B60" s="143"/>
      <c r="C60" s="81"/>
      <c r="D60" s="81"/>
      <c r="E60" s="81"/>
      <c r="F60" s="82"/>
      <c r="G60" s="83"/>
      <c r="H60" s="84"/>
      <c r="I60" s="82"/>
      <c r="J60" s="82"/>
      <c r="K60" s="82"/>
      <c r="L60" s="82" t="e">
        <f>ROUND(L59*0.18,2)</f>
        <v>#REF!</v>
      </c>
    </row>
    <row r="61" spans="1:12" s="85" customFormat="1" ht="15" customHeight="1">
      <c r="A61" s="142" t="s">
        <v>39</v>
      </c>
      <c r="B61" s="143"/>
      <c r="C61" s="81"/>
      <c r="D61" s="81"/>
      <c r="E61" s="81"/>
      <c r="F61" s="82"/>
      <c r="G61" s="83"/>
      <c r="H61" s="84"/>
      <c r="I61" s="82"/>
      <c r="J61" s="82"/>
      <c r="K61" s="82"/>
      <c r="L61" s="82" t="e">
        <f>L59+L60</f>
        <v>#REF!</v>
      </c>
    </row>
    <row r="63" spans="1:12" ht="14.25" customHeight="1">
      <c r="B63" s="144" t="s">
        <v>67</v>
      </c>
      <c r="C63" s="144"/>
      <c r="D63" s="144"/>
      <c r="E63" s="144"/>
      <c r="F63" s="144"/>
      <c r="G63" s="144"/>
      <c r="H63" s="144"/>
      <c r="I63" s="144"/>
      <c r="J63" s="144"/>
      <c r="K63" s="144"/>
      <c r="L63" s="144"/>
    </row>
    <row r="67" spans="1:12" s="90" customFormat="1" ht="15" customHeight="1">
      <c r="A67" s="86"/>
      <c r="B67" s="87" t="s">
        <v>24</v>
      </c>
      <c r="C67" s="87"/>
      <c r="D67" s="87"/>
      <c r="E67" s="87"/>
      <c r="F67" s="88"/>
      <c r="G67" s="89"/>
      <c r="I67" s="91" t="s">
        <v>42</v>
      </c>
      <c r="J67" s="58"/>
      <c r="K67" s="58"/>
      <c r="L67" s="58"/>
    </row>
    <row r="68" spans="1:12" s="90" customFormat="1" ht="15" customHeight="1">
      <c r="A68" s="86"/>
      <c r="B68" s="87" t="s">
        <v>25</v>
      </c>
      <c r="C68" s="87"/>
      <c r="D68" s="87"/>
      <c r="E68" s="87"/>
      <c r="F68" s="88"/>
      <c r="G68" s="89"/>
      <c r="I68" s="91" t="s">
        <v>43</v>
      </c>
      <c r="J68" s="58"/>
      <c r="K68" s="58"/>
      <c r="L68" s="58"/>
    </row>
    <row r="69" spans="1:12" s="90" customFormat="1" ht="15">
      <c r="A69" s="86"/>
      <c r="B69" s="92"/>
      <c r="C69" s="92"/>
      <c r="D69" s="92"/>
      <c r="E69" s="92"/>
      <c r="F69" s="93"/>
      <c r="G69" s="94"/>
      <c r="I69" s="91"/>
      <c r="J69" s="58"/>
      <c r="K69" s="58"/>
      <c r="L69" s="58"/>
    </row>
    <row r="70" spans="1:12" s="90" customFormat="1" ht="14.25">
      <c r="A70" s="86"/>
      <c r="B70" s="92" t="s">
        <v>26</v>
      </c>
      <c r="C70" s="92"/>
      <c r="D70" s="92"/>
      <c r="E70" s="92"/>
      <c r="F70" s="93"/>
      <c r="G70" s="94"/>
      <c r="I70" s="95" t="s">
        <v>26</v>
      </c>
      <c r="J70" s="58"/>
      <c r="K70" s="58"/>
      <c r="L70" s="58"/>
    </row>
    <row r="71" spans="1:12" s="90" customFormat="1" ht="16.5" customHeight="1">
      <c r="A71" s="86"/>
      <c r="B71" s="92" t="s">
        <v>27</v>
      </c>
      <c r="C71" s="92"/>
      <c r="D71" s="92"/>
      <c r="E71" s="92"/>
      <c r="F71" s="93"/>
      <c r="G71" s="94"/>
      <c r="I71" s="95" t="s">
        <v>44</v>
      </c>
      <c r="J71" s="58"/>
      <c r="K71" s="58"/>
      <c r="L71" s="58"/>
    </row>
    <row r="72" spans="1:12" s="90" customFormat="1" ht="15">
      <c r="A72" s="86"/>
      <c r="B72" s="92"/>
      <c r="C72" s="92"/>
      <c r="D72" s="92"/>
      <c r="E72" s="92"/>
      <c r="F72" s="96"/>
      <c r="G72" s="93"/>
      <c r="I72" s="91"/>
      <c r="J72" s="58"/>
      <c r="K72" s="58"/>
      <c r="L72" s="58"/>
    </row>
    <row r="73" spans="1:12" s="90" customFormat="1" ht="14.25">
      <c r="A73" s="86"/>
      <c r="B73" s="92" t="s">
        <v>28</v>
      </c>
      <c r="C73" s="92"/>
      <c r="D73" s="92"/>
      <c r="E73" s="92"/>
      <c r="F73" s="96"/>
      <c r="G73" s="93"/>
      <c r="I73" s="95" t="s">
        <v>28</v>
      </c>
      <c r="J73" s="58"/>
      <c r="K73" s="58"/>
      <c r="L73" s="58"/>
    </row>
    <row r="74" spans="1:12">
      <c r="A74" s="97"/>
      <c r="B74" s="98"/>
      <c r="C74" s="98"/>
      <c r="D74" s="98"/>
      <c r="E74" s="98"/>
      <c r="F74" s="99"/>
      <c r="G74" s="100"/>
      <c r="H74" s="101"/>
    </row>
    <row r="75" spans="1:12">
      <c r="A75" s="97"/>
      <c r="B75" s="98"/>
      <c r="C75" s="98"/>
      <c r="D75" s="98"/>
      <c r="E75" s="98"/>
      <c r="F75" s="99"/>
      <c r="G75" s="100"/>
      <c r="H75" s="101"/>
    </row>
    <row r="76" spans="1:12">
      <c r="A76" s="97"/>
      <c r="B76" s="98"/>
      <c r="C76" s="98"/>
      <c r="D76" s="98"/>
      <c r="E76" s="98"/>
      <c r="F76" s="99"/>
      <c r="G76" s="100"/>
      <c r="H76" s="101"/>
    </row>
    <row r="77" spans="1:12">
      <c r="A77" s="97"/>
      <c r="B77" s="98"/>
      <c r="C77" s="98"/>
      <c r="D77" s="98"/>
      <c r="E77" s="98"/>
      <c r="F77" s="99"/>
      <c r="G77" s="100"/>
      <c r="H77" s="101"/>
    </row>
    <row r="78" spans="1:12">
      <c r="A78" s="97"/>
      <c r="B78" s="98"/>
      <c r="C78" s="98"/>
      <c r="D78" s="98"/>
      <c r="E78" s="98"/>
      <c r="F78" s="102"/>
      <c r="G78" s="100"/>
      <c r="H78" s="101"/>
    </row>
    <row r="79" spans="1:12">
      <c r="A79" s="97"/>
      <c r="B79" s="98"/>
      <c r="C79" s="98"/>
      <c r="D79" s="98"/>
      <c r="E79" s="98"/>
      <c r="F79" s="99"/>
      <c r="G79" s="100"/>
      <c r="H79" s="101"/>
    </row>
    <row r="80" spans="1:12">
      <c r="A80" s="97"/>
      <c r="B80" s="98"/>
      <c r="C80" s="98"/>
      <c r="D80" s="98"/>
      <c r="E80" s="98"/>
      <c r="F80" s="99"/>
      <c r="G80" s="100"/>
      <c r="H80" s="101"/>
    </row>
    <row r="81" spans="1:12">
      <c r="A81" s="97"/>
      <c r="B81" s="98"/>
      <c r="C81" s="98"/>
      <c r="D81" s="98"/>
      <c r="E81" s="98"/>
      <c r="F81" s="99"/>
      <c r="G81" s="100"/>
      <c r="H81" s="101"/>
    </row>
    <row r="82" spans="1:12">
      <c r="A82" s="97"/>
      <c r="B82" s="98"/>
      <c r="C82" s="98"/>
      <c r="D82" s="98"/>
      <c r="E82" s="98"/>
      <c r="F82" s="99"/>
      <c r="G82" s="100"/>
      <c r="H82" s="101"/>
    </row>
    <row r="83" spans="1:12">
      <c r="A83" s="97"/>
      <c r="B83" s="98"/>
      <c r="C83" s="98"/>
      <c r="D83" s="98"/>
      <c r="E83" s="98"/>
      <c r="F83" s="99"/>
      <c r="G83" s="100"/>
      <c r="H83" s="101"/>
    </row>
    <row r="84" spans="1:12">
      <c r="A84" s="97"/>
      <c r="B84" s="98"/>
      <c r="C84" s="98"/>
      <c r="D84" s="98"/>
      <c r="E84" s="98"/>
      <c r="F84" s="99"/>
      <c r="G84" s="100"/>
      <c r="H84" s="101"/>
    </row>
    <row r="85" spans="1:12">
      <c r="A85" s="97"/>
      <c r="B85" s="98"/>
      <c r="C85" s="98"/>
      <c r="D85" s="98"/>
      <c r="E85" s="98"/>
      <c r="F85" s="99"/>
      <c r="G85" s="100"/>
      <c r="H85" s="101"/>
    </row>
    <row r="86" spans="1:12">
      <c r="A86" s="97"/>
      <c r="B86" s="98"/>
      <c r="C86" s="98"/>
      <c r="D86" s="98"/>
      <c r="E86" s="98"/>
      <c r="F86" s="99"/>
      <c r="G86" s="100"/>
      <c r="H86" s="101"/>
    </row>
    <row r="87" spans="1:12">
      <c r="A87" s="97"/>
      <c r="B87" s="98"/>
      <c r="C87" s="98"/>
      <c r="D87" s="98"/>
      <c r="E87" s="98"/>
      <c r="F87" s="99"/>
      <c r="G87" s="100"/>
      <c r="H87" s="101"/>
    </row>
    <row r="88" spans="1:12">
      <c r="A88" s="97"/>
      <c r="B88" s="98"/>
      <c r="C88" s="98"/>
      <c r="D88" s="98"/>
      <c r="E88" s="98"/>
      <c r="F88" s="99"/>
      <c r="G88" s="100"/>
      <c r="H88" s="101"/>
    </row>
    <row r="89" spans="1:12">
      <c r="A89" s="97"/>
      <c r="B89" s="98"/>
      <c r="C89" s="98"/>
      <c r="D89" s="98"/>
      <c r="E89" s="98"/>
      <c r="F89" s="99"/>
      <c r="G89" s="100"/>
      <c r="H89" s="101"/>
    </row>
    <row r="90" spans="1:12">
      <c r="A90" s="97"/>
      <c r="B90" s="98"/>
      <c r="C90" s="98"/>
      <c r="D90" s="98"/>
      <c r="E90" s="98"/>
      <c r="F90" s="99"/>
      <c r="G90" s="100"/>
      <c r="H90" s="101"/>
      <c r="I90" s="103"/>
      <c r="J90" s="103"/>
      <c r="K90" s="103"/>
      <c r="L90" s="103"/>
    </row>
    <row r="91" spans="1:12">
      <c r="A91" s="97"/>
      <c r="B91" s="98"/>
      <c r="C91" s="98"/>
      <c r="D91" s="98"/>
      <c r="E91" s="98"/>
      <c r="F91" s="99"/>
      <c r="G91" s="100"/>
      <c r="H91" s="101"/>
      <c r="I91" s="103"/>
      <c r="J91" s="103"/>
      <c r="K91" s="103"/>
      <c r="L91" s="103"/>
    </row>
    <row r="92" spans="1:12">
      <c r="A92" s="97"/>
      <c r="B92" s="98"/>
      <c r="C92" s="98"/>
      <c r="D92" s="98"/>
      <c r="E92" s="98"/>
      <c r="F92" s="99"/>
      <c r="G92" s="100"/>
      <c r="H92" s="101"/>
      <c r="I92" s="103"/>
      <c r="J92" s="103"/>
      <c r="K92" s="103"/>
      <c r="L92" s="103"/>
    </row>
    <row r="93" spans="1:12">
      <c r="A93" s="97"/>
      <c r="B93" s="98"/>
      <c r="C93" s="98"/>
      <c r="D93" s="98"/>
      <c r="E93" s="98"/>
      <c r="F93" s="99"/>
      <c r="G93" s="100"/>
      <c r="H93" s="101"/>
    </row>
    <row r="94" spans="1:12">
      <c r="A94" s="97"/>
      <c r="B94" s="98"/>
      <c r="C94" s="98"/>
      <c r="D94" s="98"/>
      <c r="E94" s="98"/>
      <c r="F94" s="99"/>
      <c r="G94" s="100"/>
      <c r="H94" s="101"/>
    </row>
    <row r="95" spans="1:12">
      <c r="A95" s="97"/>
      <c r="B95" s="98"/>
      <c r="C95" s="98"/>
      <c r="D95" s="98"/>
      <c r="E95" s="98"/>
      <c r="F95" s="99"/>
      <c r="G95" s="100"/>
      <c r="H95" s="101"/>
    </row>
    <row r="96" spans="1:12">
      <c r="A96" s="97"/>
      <c r="B96" s="98"/>
      <c r="C96" s="98"/>
      <c r="D96" s="98"/>
      <c r="E96" s="98"/>
      <c r="F96" s="99"/>
      <c r="G96" s="100"/>
      <c r="H96" s="101"/>
    </row>
    <row r="97" spans="1:12">
      <c r="A97" s="97"/>
      <c r="B97" s="98"/>
      <c r="C97" s="98"/>
      <c r="D97" s="98"/>
      <c r="E97" s="98"/>
      <c r="F97" s="99"/>
      <c r="G97" s="100"/>
      <c r="H97" s="101"/>
    </row>
    <row r="98" spans="1:12">
      <c r="A98" s="97"/>
      <c r="B98" s="98"/>
      <c r="C98" s="98"/>
      <c r="D98" s="98"/>
      <c r="E98" s="98"/>
      <c r="F98" s="99"/>
      <c r="G98" s="100"/>
      <c r="H98" s="101"/>
    </row>
    <row r="99" spans="1:12" s="103" customFormat="1">
      <c r="A99" s="104"/>
      <c r="B99" s="105"/>
      <c r="C99" s="105"/>
      <c r="D99" s="105"/>
      <c r="E99" s="105"/>
      <c r="F99" s="106"/>
      <c r="G99" s="104"/>
      <c r="H99" s="104"/>
      <c r="I99" s="58"/>
      <c r="J99" s="58"/>
      <c r="K99" s="58"/>
      <c r="L99" s="58"/>
    </row>
    <row r="100" spans="1:12" s="103" customFormat="1">
      <c r="A100" s="104"/>
      <c r="B100" s="105"/>
      <c r="C100" s="105"/>
      <c r="D100" s="105"/>
      <c r="E100" s="105"/>
      <c r="F100" s="106"/>
      <c r="G100" s="104"/>
      <c r="H100" s="104"/>
      <c r="I100" s="58"/>
      <c r="J100" s="58"/>
      <c r="K100" s="58"/>
      <c r="L100" s="58"/>
    </row>
    <row r="101" spans="1:12" s="103" customFormat="1">
      <c r="A101" s="104"/>
      <c r="B101" s="105"/>
      <c r="C101" s="105"/>
      <c r="D101" s="105"/>
      <c r="E101" s="105"/>
      <c r="F101" s="106"/>
      <c r="G101" s="104"/>
      <c r="H101" s="104"/>
      <c r="I101" s="58"/>
      <c r="J101" s="58"/>
      <c r="K101" s="58"/>
      <c r="L101" s="58"/>
    </row>
    <row r="102" spans="1:12" ht="56.25" hidden="1" customHeight="1">
      <c r="B102" s="107" t="s">
        <v>14</v>
      </c>
      <c r="C102" s="107"/>
      <c r="D102" s="107"/>
      <c r="E102" s="107"/>
    </row>
    <row r="103" spans="1:12" ht="56.25" hidden="1" customHeight="1">
      <c r="B103" s="108" t="s">
        <v>3</v>
      </c>
      <c r="C103" s="108"/>
      <c r="D103" s="108"/>
      <c r="E103" s="108"/>
    </row>
    <row r="104" spans="1:12" ht="56.25" hidden="1" customHeight="1">
      <c r="B104" s="109" t="s">
        <v>2</v>
      </c>
      <c r="C104" s="109"/>
      <c r="D104" s="109"/>
      <c r="E104" s="109"/>
      <c r="H104" s="58" t="s">
        <v>13</v>
      </c>
    </row>
    <row r="105" spans="1:12" ht="56.25" hidden="1" customHeight="1">
      <c r="B105" s="108" t="s">
        <v>4</v>
      </c>
      <c r="C105" s="108"/>
      <c r="D105" s="108"/>
      <c r="E105" s="108"/>
    </row>
    <row r="106" spans="1:12" ht="56.25" hidden="1" customHeight="1">
      <c r="B106" s="109" t="s">
        <v>5</v>
      </c>
      <c r="C106" s="109"/>
      <c r="D106" s="109"/>
      <c r="E106" s="109"/>
      <c r="H106" s="58" t="s">
        <v>13</v>
      </c>
    </row>
    <row r="107" spans="1:12" ht="56.25" hidden="1" customHeight="1">
      <c r="B107" s="108" t="s">
        <v>6</v>
      </c>
      <c r="C107" s="108"/>
      <c r="D107" s="108"/>
      <c r="E107" s="108"/>
    </row>
    <row r="108" spans="1:12" ht="56.25" hidden="1" customHeight="1">
      <c r="B108" s="107" t="s">
        <v>7</v>
      </c>
      <c r="C108" s="107"/>
      <c r="D108" s="107"/>
      <c r="E108" s="107"/>
      <c r="H108" s="58" t="s">
        <v>13</v>
      </c>
    </row>
    <row r="109" spans="1:12" ht="56.25" hidden="1" customHeight="1">
      <c r="B109" s="107" t="s">
        <v>8</v>
      </c>
      <c r="C109" s="107"/>
      <c r="D109" s="107"/>
      <c r="E109" s="107"/>
      <c r="H109" s="58" t="s">
        <v>13</v>
      </c>
    </row>
    <row r="110" spans="1:12" ht="56.25" hidden="1" customHeight="1">
      <c r="B110" s="107" t="s">
        <v>9</v>
      </c>
      <c r="C110" s="107"/>
      <c r="D110" s="107"/>
      <c r="E110" s="107"/>
      <c r="H110" s="58" t="s">
        <v>13</v>
      </c>
    </row>
    <row r="111" spans="1:12" ht="56.25" hidden="1" customHeight="1">
      <c r="B111" s="107" t="s">
        <v>10</v>
      </c>
      <c r="C111" s="107"/>
      <c r="D111" s="107"/>
      <c r="E111" s="107"/>
      <c r="H111" s="58" t="s">
        <v>13</v>
      </c>
    </row>
    <row r="112" spans="1:12" ht="56.25" hidden="1" customHeight="1">
      <c r="B112" s="110" t="s">
        <v>15</v>
      </c>
      <c r="C112" s="110"/>
      <c r="D112" s="110"/>
      <c r="E112" s="110"/>
      <c r="H112" s="58" t="s">
        <v>13</v>
      </c>
    </row>
    <row r="113" spans="2:8" ht="56.25" hidden="1" customHeight="1">
      <c r="B113" s="110" t="s">
        <v>16</v>
      </c>
      <c r="C113" s="110"/>
      <c r="D113" s="110"/>
      <c r="E113" s="110"/>
      <c r="H113" s="58" t="s">
        <v>13</v>
      </c>
    </row>
    <row r="114" spans="2:8" ht="56.25" hidden="1" customHeight="1">
      <c r="B114" s="111" t="s">
        <v>11</v>
      </c>
      <c r="C114" s="111"/>
      <c r="D114" s="111"/>
      <c r="E114" s="111"/>
      <c r="F114" s="112"/>
      <c r="H114" s="58" t="s">
        <v>13</v>
      </c>
    </row>
    <row r="115" spans="2:8" ht="56.25" hidden="1" customHeight="1">
      <c r="B115" s="111" t="s">
        <v>17</v>
      </c>
      <c r="C115" s="111"/>
      <c r="D115" s="111"/>
      <c r="E115" s="111"/>
      <c r="F115" s="112"/>
      <c r="H115" s="58" t="s">
        <v>13</v>
      </c>
    </row>
    <row r="116" spans="2:8" ht="56.25" hidden="1" customHeight="1">
      <c r="B116" s="111" t="s">
        <v>18</v>
      </c>
      <c r="C116" s="111"/>
      <c r="D116" s="111"/>
      <c r="E116" s="111"/>
      <c r="F116" s="112"/>
      <c r="H116" s="58" t="s">
        <v>13</v>
      </c>
    </row>
    <row r="117" spans="2:8" ht="56.25" hidden="1" customHeight="1">
      <c r="B117" s="111" t="s">
        <v>19</v>
      </c>
      <c r="C117" s="111"/>
      <c r="D117" s="111"/>
      <c r="E117" s="111"/>
      <c r="F117" s="112"/>
      <c r="H117" s="58" t="s">
        <v>13</v>
      </c>
    </row>
    <row r="118" spans="2:8" ht="56.25" hidden="1" customHeight="1">
      <c r="B118" s="107" t="s">
        <v>20</v>
      </c>
      <c r="C118" s="107"/>
      <c r="D118" s="107"/>
      <c r="E118" s="107"/>
      <c r="H118" s="58" t="s">
        <v>13</v>
      </c>
    </row>
    <row r="119" spans="2:8" ht="56.25" hidden="1" customHeight="1">
      <c r="B119" s="107" t="s">
        <v>21</v>
      </c>
      <c r="C119" s="107"/>
      <c r="D119" s="107"/>
      <c r="E119" s="107"/>
      <c r="H119" s="58" t="s">
        <v>13</v>
      </c>
    </row>
    <row r="120" spans="2:8" ht="56.25" hidden="1" customHeight="1">
      <c r="B120" s="107" t="s">
        <v>22</v>
      </c>
      <c r="C120" s="107"/>
      <c r="D120" s="107"/>
      <c r="E120" s="107"/>
      <c r="H120" s="58" t="s">
        <v>13</v>
      </c>
    </row>
    <row r="121" spans="2:8" ht="56.25" hidden="1" customHeight="1">
      <c r="B121" s="107" t="s">
        <v>12</v>
      </c>
      <c r="C121" s="107"/>
      <c r="D121" s="107"/>
      <c r="E121" s="107"/>
      <c r="H121" s="58" t="s">
        <v>13</v>
      </c>
    </row>
    <row r="122" spans="2:8" ht="12" hidden="1" customHeight="1"/>
  </sheetData>
  <mergeCells count="19">
    <mergeCell ref="F5:H5"/>
    <mergeCell ref="A12:A14"/>
    <mergeCell ref="L12:L14"/>
    <mergeCell ref="B13:B14"/>
    <mergeCell ref="F13:F14"/>
    <mergeCell ref="G13:G14"/>
    <mergeCell ref="I13:I14"/>
    <mergeCell ref="H6:L7"/>
    <mergeCell ref="I12:K12"/>
    <mergeCell ref="B12:H12"/>
    <mergeCell ref="A59:B59"/>
    <mergeCell ref="A60:B60"/>
    <mergeCell ref="A61:B61"/>
    <mergeCell ref="B63:L63"/>
    <mergeCell ref="C13:C14"/>
    <mergeCell ref="D13:D14"/>
    <mergeCell ref="E13:E14"/>
    <mergeCell ref="J13:J14"/>
    <mergeCell ref="K13:K14"/>
  </mergeCells>
  <printOptions horizontalCentered="1"/>
  <pageMargins left="0.23622047244094488" right="0.23622047244094488" top="0.74803149606299213" bottom="0.74803149606299213" header="0.31496062992125984" footer="0.31496062992125984"/>
  <pageSetup paperSize="256" scale="65" fitToHeight="0" orientation="landscape" r:id="rId1"/>
  <headerFooter alignWithMargins="0">
    <oddFooter>&amp;R&amp;P из &amp;N</oddFooter>
  </headerFooter>
  <rowBreaks count="2" manualBreakCount="2">
    <brk id="33" max="11" man="1"/>
    <brk id="5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расчет аренды</vt:lpstr>
      <vt:lpstr>НЕ ПРИМЕНЯТЬ (расчет переход)</vt:lpstr>
      <vt:lpstr>'НЕ ПРИМЕНЯТЬ (расчет переход)'!Заголовки_для_печати</vt:lpstr>
      <vt:lpstr>'расчет аренды'!Заголовки_для_печати</vt:lpstr>
      <vt:lpstr>'НЕ ПРИМЕНЯТЬ (расчет переход)'!Область_печати</vt:lpstr>
      <vt:lpstr>'расчет аренды'!Область_печати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semenova_iv</dc:creator>
  <cp:lastModifiedBy>drogovoz_ag</cp:lastModifiedBy>
  <cp:lastPrinted>2017-03-29T05:17:21Z</cp:lastPrinted>
  <dcterms:created xsi:type="dcterms:W3CDTF">2011-06-02T00:18:43Z</dcterms:created>
  <dcterms:modified xsi:type="dcterms:W3CDTF">2017-03-29T05:17:39Z</dcterms:modified>
</cp:coreProperties>
</file>