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tabRatio="932" activeTab="11"/>
  </bookViews>
  <sheets>
    <sheet name="11.ВЛ 10 демонтаж" sheetId="5" r:id="rId1"/>
    <sheet name="12.ВЛ 10 монтаж-подряд." sheetId="6" r:id="rId2"/>
    <sheet name="13.ВЛ 10 монтаж-давал" sheetId="13" r:id="rId3"/>
    <sheet name="14. ВЛ 0,4 дем" sheetId="3" r:id="rId4"/>
    <sheet name="15. ВЛ 0,4 монтаж-подряд." sheetId="4" r:id="rId5"/>
    <sheet name="16.ВЛ 0,4 монтаж-давал" sheetId="14" r:id="rId6"/>
    <sheet name="17.СТП-подряд" sheetId="15" r:id="rId7"/>
    <sheet name="18.СТП-давал" sheetId="16" r:id="rId8"/>
    <sheet name="19.КТПН" sheetId="17" r:id="rId9"/>
    <sheet name="20.КТПН - даваль" sheetId="19" r:id="rId10"/>
    <sheet name="21.МТП" sheetId="18" r:id="rId11"/>
    <sheet name="22. МТП - даваль" sheetId="20" r:id="rId12"/>
  </sheets>
  <definedNames>
    <definedName name="_xlnm.Print_Area" localSheetId="0">'11.ВЛ 10 демонтаж'!$A$1:$J$81</definedName>
    <definedName name="_xlnm.Print_Area" localSheetId="3">'14. ВЛ 0,4 дем'!$A$1:$J$89</definedName>
    <definedName name="_xlnm.Print_Area" localSheetId="5">'16.ВЛ 0,4 монтаж-давал'!$A$1:$J$121</definedName>
    <definedName name="_xlnm.Print_Area" localSheetId="6">'17.СТП-подряд'!$A$1:$K$175</definedName>
    <definedName name="_xlnm.Print_Area" localSheetId="7">'18.СТП-давал'!$A$1:$J$176</definedName>
    <definedName name="_xlnm.Print_Area" localSheetId="8">'19.КТПН'!$A$1:$L$166</definedName>
    <definedName name="_xlnm.Print_Area" localSheetId="9">'20.КТПН - даваль'!$A$1:$K$166</definedName>
    <definedName name="_xlnm.Print_Area" localSheetId="10">'21.МТП'!$A$1:$L$160</definedName>
    <definedName name="_xlnm.Print_Area" localSheetId="11">'22. МТП - даваль'!$A$1:$L$160</definedName>
  </definedNames>
  <calcPr calcId="152511" refMode="R1C1"/>
</workbook>
</file>

<file path=xl/calcChain.xml><?xml version="1.0" encoding="utf-8"?>
<calcChain xmlns="http://schemas.openxmlformats.org/spreadsheetml/2006/main">
  <c r="G57" i="16" l="1"/>
  <c r="G56" i="16"/>
  <c r="J151" i="20" l="1"/>
  <c r="I151" i="20"/>
  <c r="J139" i="20"/>
  <c r="I139" i="20"/>
  <c r="J115" i="20"/>
  <c r="J154" i="20" s="1"/>
  <c r="I115" i="20"/>
  <c r="I154" i="20" s="1"/>
  <c r="J114" i="20"/>
  <c r="J153" i="20" s="1"/>
  <c r="I114" i="20"/>
  <c r="I153" i="20" s="1"/>
  <c r="J113" i="20"/>
  <c r="J152" i="20" s="1"/>
  <c r="I113" i="20"/>
  <c r="I152" i="20" s="1"/>
  <c r="I110" i="20"/>
  <c r="J110" i="20" s="1"/>
  <c r="I109" i="20"/>
  <c r="J109" i="20" s="1"/>
  <c r="I106" i="20"/>
  <c r="J106" i="20" s="1"/>
  <c r="I105" i="20"/>
  <c r="J105" i="20" s="1"/>
  <c r="I104" i="20"/>
  <c r="J104" i="20" s="1"/>
  <c r="J99" i="20"/>
  <c r="J138" i="20" s="1"/>
  <c r="I99" i="20"/>
  <c r="I138" i="20" s="1"/>
  <c r="J98" i="20"/>
  <c r="J137" i="20" s="1"/>
  <c r="I98" i="20"/>
  <c r="I137" i="20" s="1"/>
  <c r="J97" i="20"/>
  <c r="J136" i="20" s="1"/>
  <c r="I97" i="20"/>
  <c r="I136" i="20" s="1"/>
  <c r="J96" i="20"/>
  <c r="I96" i="20"/>
  <c r="J95" i="20"/>
  <c r="I95" i="20"/>
  <c r="J94" i="20"/>
  <c r="J133" i="20" s="1"/>
  <c r="I94" i="20"/>
  <c r="I133" i="20" s="1"/>
  <c r="J93" i="20"/>
  <c r="J132" i="20" s="1"/>
  <c r="I93" i="20"/>
  <c r="I132" i="20" s="1"/>
  <c r="J92" i="20"/>
  <c r="J131" i="20" s="1"/>
  <c r="I92" i="20"/>
  <c r="I131" i="20" s="1"/>
  <c r="G76" i="20"/>
  <c r="G75" i="20"/>
  <c r="G74" i="20"/>
  <c r="G73" i="20"/>
  <c r="G72" i="20"/>
  <c r="H71" i="20"/>
  <c r="H72" i="20" s="1"/>
  <c r="G71" i="20"/>
  <c r="I70" i="20"/>
  <c r="J70" i="20" s="1"/>
  <c r="G70" i="20"/>
  <c r="G69" i="20"/>
  <c r="I69" i="20" s="1"/>
  <c r="J69" i="20" s="1"/>
  <c r="G68" i="20"/>
  <c r="I68" i="20" s="1"/>
  <c r="J68" i="20" s="1"/>
  <c r="I67" i="20"/>
  <c r="J67" i="20" s="1"/>
  <c r="G67" i="20"/>
  <c r="G66" i="20"/>
  <c r="I66" i="20" s="1"/>
  <c r="G63" i="20"/>
  <c r="G62" i="20"/>
  <c r="G61" i="20"/>
  <c r="G52" i="20"/>
  <c r="G51" i="20"/>
  <c r="G50" i="20"/>
  <c r="G49" i="20"/>
  <c r="G48" i="20"/>
  <c r="G47" i="20"/>
  <c r="G46" i="20"/>
  <c r="G45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H20" i="20"/>
  <c r="D20" i="20"/>
  <c r="H35" i="20" s="1"/>
  <c r="A20" i="20"/>
  <c r="H47" i="20" s="1"/>
  <c r="J157" i="19"/>
  <c r="I157" i="19"/>
  <c r="J145" i="19"/>
  <c r="I145" i="19"/>
  <c r="J121" i="19"/>
  <c r="J160" i="19" s="1"/>
  <c r="I121" i="19"/>
  <c r="I160" i="19" s="1"/>
  <c r="J120" i="19"/>
  <c r="J159" i="19" s="1"/>
  <c r="I120" i="19"/>
  <c r="I159" i="19" s="1"/>
  <c r="J119" i="19"/>
  <c r="J158" i="19" s="1"/>
  <c r="I119" i="19"/>
  <c r="I158" i="19" s="1"/>
  <c r="I116" i="19"/>
  <c r="J116" i="19" s="1"/>
  <c r="I112" i="19"/>
  <c r="J112" i="19" s="1"/>
  <c r="J105" i="19"/>
  <c r="J144" i="19" s="1"/>
  <c r="I105" i="19"/>
  <c r="I144" i="19" s="1"/>
  <c r="J103" i="19"/>
  <c r="J142" i="19" s="1"/>
  <c r="I103" i="19"/>
  <c r="I142" i="19" s="1"/>
  <c r="J101" i="19"/>
  <c r="I101" i="19"/>
  <c r="J99" i="19"/>
  <c r="J138" i="19" s="1"/>
  <c r="I99" i="19"/>
  <c r="I138" i="19" s="1"/>
  <c r="G82" i="19"/>
  <c r="I82" i="19" s="1"/>
  <c r="J82" i="19" s="1"/>
  <c r="G81" i="19"/>
  <c r="I81" i="19" s="1"/>
  <c r="J81" i="19" s="1"/>
  <c r="I80" i="19"/>
  <c r="J80" i="19" s="1"/>
  <c r="G80" i="19"/>
  <c r="G79" i="19"/>
  <c r="I79" i="19" s="1"/>
  <c r="J79" i="19" s="1"/>
  <c r="G78" i="19"/>
  <c r="I78" i="19" s="1"/>
  <c r="J78" i="19" s="1"/>
  <c r="G77" i="19"/>
  <c r="I77" i="19" s="1"/>
  <c r="J77" i="19" s="1"/>
  <c r="G76" i="19"/>
  <c r="I76" i="19" s="1"/>
  <c r="J76" i="19" s="1"/>
  <c r="G75" i="19"/>
  <c r="I75" i="19" s="1"/>
  <c r="J75" i="19" s="1"/>
  <c r="G74" i="19"/>
  <c r="I74" i="19" s="1"/>
  <c r="J74" i="19" s="1"/>
  <c r="G73" i="19"/>
  <c r="I73" i="19" s="1"/>
  <c r="G57" i="19"/>
  <c r="G56" i="19"/>
  <c r="G55" i="19"/>
  <c r="G54" i="19"/>
  <c r="G53" i="19"/>
  <c r="G52" i="19"/>
  <c r="G51" i="19"/>
  <c r="G50" i="19"/>
  <c r="G49" i="19"/>
  <c r="G48" i="19"/>
  <c r="G47" i="19"/>
  <c r="G46" i="19"/>
  <c r="G39" i="19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H20" i="19"/>
  <c r="D20" i="19"/>
  <c r="H39" i="19" s="1"/>
  <c r="A20" i="19"/>
  <c r="H54" i="19" s="1"/>
  <c r="I134" i="20" l="1"/>
  <c r="J134" i="20" s="1"/>
  <c r="I54" i="19"/>
  <c r="J54" i="19" s="1"/>
  <c r="I135" i="20"/>
  <c r="J135" i="20" s="1"/>
  <c r="I71" i="20"/>
  <c r="J71" i="20" s="1"/>
  <c r="I35" i="20"/>
  <c r="H36" i="20"/>
  <c r="H48" i="20"/>
  <c r="I47" i="20"/>
  <c r="H61" i="20"/>
  <c r="H57" i="20"/>
  <c r="H55" i="20"/>
  <c r="I55" i="20" s="1"/>
  <c r="H56" i="20"/>
  <c r="I56" i="20" s="1"/>
  <c r="J56" i="20" s="1"/>
  <c r="H24" i="20"/>
  <c r="I24" i="20" s="1"/>
  <c r="J24" i="20" s="1"/>
  <c r="H25" i="20"/>
  <c r="I25" i="20" s="1"/>
  <c r="H26" i="20"/>
  <c r="I26" i="20" s="1"/>
  <c r="H27" i="20"/>
  <c r="I27" i="20" s="1"/>
  <c r="H28" i="20"/>
  <c r="I28" i="20" s="1"/>
  <c r="H29" i="20"/>
  <c r="I29" i="20" s="1"/>
  <c r="H30" i="20"/>
  <c r="I30" i="20" s="1"/>
  <c r="H31" i="20"/>
  <c r="I31" i="20" s="1"/>
  <c r="H32" i="20"/>
  <c r="I32" i="20" s="1"/>
  <c r="H33" i="20"/>
  <c r="I33" i="20" s="1"/>
  <c r="H34" i="20"/>
  <c r="I34" i="20" s="1"/>
  <c r="H45" i="20"/>
  <c r="I45" i="20" s="1"/>
  <c r="H46" i="20"/>
  <c r="I46" i="20" s="1"/>
  <c r="J66" i="20"/>
  <c r="I102" i="20"/>
  <c r="H73" i="20"/>
  <c r="I72" i="20"/>
  <c r="J72" i="20" s="1"/>
  <c r="I108" i="20"/>
  <c r="J108" i="20" s="1"/>
  <c r="H40" i="19"/>
  <c r="I39" i="19"/>
  <c r="H46" i="19"/>
  <c r="H48" i="19"/>
  <c r="I48" i="19" s="1"/>
  <c r="H49" i="19"/>
  <c r="I49" i="19" s="1"/>
  <c r="H50" i="19"/>
  <c r="I50" i="19" s="1"/>
  <c r="H51" i="19"/>
  <c r="I51" i="19" s="1"/>
  <c r="H52" i="19"/>
  <c r="I52" i="19" s="1"/>
  <c r="J52" i="19" s="1"/>
  <c r="H53" i="19"/>
  <c r="H69" i="19"/>
  <c r="I69" i="19" s="1"/>
  <c r="J69" i="19" s="1"/>
  <c r="H64" i="19"/>
  <c r="I64" i="19" s="1"/>
  <c r="J64" i="19" s="1"/>
  <c r="H62" i="19"/>
  <c r="I62" i="19" s="1"/>
  <c r="J62" i="19" s="1"/>
  <c r="H60" i="19"/>
  <c r="I60" i="19" s="1"/>
  <c r="J60" i="19" s="1"/>
  <c r="H70" i="19"/>
  <c r="I70" i="19" s="1"/>
  <c r="J70" i="19" s="1"/>
  <c r="H68" i="19"/>
  <c r="I68" i="19" s="1"/>
  <c r="J68" i="19" s="1"/>
  <c r="H65" i="19"/>
  <c r="I65" i="19" s="1"/>
  <c r="J65" i="19" s="1"/>
  <c r="H63" i="19"/>
  <c r="I63" i="19" s="1"/>
  <c r="J63" i="19" s="1"/>
  <c r="H61" i="19"/>
  <c r="I61" i="19" s="1"/>
  <c r="J61" i="19" s="1"/>
  <c r="H24" i="19"/>
  <c r="I24" i="19" s="1"/>
  <c r="J24" i="19" s="1"/>
  <c r="H25" i="19"/>
  <c r="I25" i="19" s="1"/>
  <c r="H26" i="19"/>
  <c r="I26" i="19" s="1"/>
  <c r="H27" i="19"/>
  <c r="I27" i="19" s="1"/>
  <c r="H28" i="19"/>
  <c r="I28" i="19" s="1"/>
  <c r="H29" i="19"/>
  <c r="I29" i="19" s="1"/>
  <c r="H30" i="19"/>
  <c r="I30" i="19" s="1"/>
  <c r="H31" i="19"/>
  <c r="I31" i="19" s="1"/>
  <c r="H32" i="19"/>
  <c r="I32" i="19" s="1"/>
  <c r="H33" i="19"/>
  <c r="I33" i="19" s="1"/>
  <c r="H34" i="19"/>
  <c r="I34" i="19" s="1"/>
  <c r="H35" i="19"/>
  <c r="I35" i="19" s="1"/>
  <c r="H36" i="19"/>
  <c r="I36" i="19" s="1"/>
  <c r="H37" i="19"/>
  <c r="I37" i="19" s="1"/>
  <c r="H38" i="19"/>
  <c r="I38" i="19" s="1"/>
  <c r="I108" i="19"/>
  <c r="J73" i="19"/>
  <c r="J83" i="19" s="1"/>
  <c r="I114" i="19"/>
  <c r="J114" i="19" s="1"/>
  <c r="J151" i="18"/>
  <c r="I151" i="18"/>
  <c r="J139" i="18"/>
  <c r="I139" i="18"/>
  <c r="J115" i="18"/>
  <c r="J154" i="18" s="1"/>
  <c r="I115" i="18"/>
  <c r="I154" i="18" s="1"/>
  <c r="J114" i="18"/>
  <c r="J153" i="18" s="1"/>
  <c r="I114" i="18"/>
  <c r="I153" i="18" s="1"/>
  <c r="J113" i="18"/>
  <c r="J152" i="18" s="1"/>
  <c r="I113" i="18"/>
  <c r="I152" i="18" s="1"/>
  <c r="J110" i="18"/>
  <c r="I110" i="18"/>
  <c r="I109" i="18"/>
  <c r="J109" i="18" s="1"/>
  <c r="J106" i="18"/>
  <c r="I106" i="18"/>
  <c r="I105" i="18"/>
  <c r="J105" i="18" s="1"/>
  <c r="J104" i="18"/>
  <c r="I104" i="18"/>
  <c r="J99" i="18"/>
  <c r="J138" i="18" s="1"/>
  <c r="I99" i="18"/>
  <c r="I138" i="18" s="1"/>
  <c r="J98" i="18"/>
  <c r="J137" i="18" s="1"/>
  <c r="I98" i="18"/>
  <c r="I137" i="18" s="1"/>
  <c r="J97" i="18"/>
  <c r="J136" i="18" s="1"/>
  <c r="I97" i="18"/>
  <c r="I136" i="18" s="1"/>
  <c r="J96" i="18"/>
  <c r="I96" i="18"/>
  <c r="J95" i="18"/>
  <c r="I95" i="18"/>
  <c r="I134" i="18" s="1"/>
  <c r="J134" i="18" s="1"/>
  <c r="J94" i="18"/>
  <c r="J133" i="18" s="1"/>
  <c r="I94" i="18"/>
  <c r="I133" i="18" s="1"/>
  <c r="J93" i="18"/>
  <c r="J132" i="18" s="1"/>
  <c r="I93" i="18"/>
  <c r="I132" i="18" s="1"/>
  <c r="J92" i="18"/>
  <c r="J131" i="18" s="1"/>
  <c r="I92" i="18"/>
  <c r="I131" i="18" s="1"/>
  <c r="G76" i="18"/>
  <c r="G75" i="18"/>
  <c r="G74" i="18"/>
  <c r="G73" i="18"/>
  <c r="G72" i="18"/>
  <c r="H71" i="18"/>
  <c r="H72" i="18" s="1"/>
  <c r="I72" i="18" s="1"/>
  <c r="J72" i="18" s="1"/>
  <c r="G71" i="18"/>
  <c r="G70" i="18"/>
  <c r="I70" i="18" s="1"/>
  <c r="I108" i="18" s="1"/>
  <c r="J108" i="18" s="1"/>
  <c r="G69" i="18"/>
  <c r="I69" i="18" s="1"/>
  <c r="J69" i="18" s="1"/>
  <c r="G68" i="18"/>
  <c r="I68" i="18" s="1"/>
  <c r="J68" i="18" s="1"/>
  <c r="G67" i="18"/>
  <c r="I67" i="18" s="1"/>
  <c r="J67" i="18" s="1"/>
  <c r="G66" i="18"/>
  <c r="I66" i="18" s="1"/>
  <c r="J66" i="18" s="1"/>
  <c r="G63" i="18"/>
  <c r="G62" i="18"/>
  <c r="G61" i="18"/>
  <c r="G52" i="18"/>
  <c r="G51" i="18"/>
  <c r="G50" i="18"/>
  <c r="G49" i="18"/>
  <c r="G48" i="18"/>
  <c r="G47" i="18"/>
  <c r="G46" i="18"/>
  <c r="G45" i="18"/>
  <c r="G42" i="18"/>
  <c r="G41" i="18"/>
  <c r="G40" i="18"/>
  <c r="G39" i="18"/>
  <c r="G38" i="18"/>
  <c r="G37" i="18"/>
  <c r="G36" i="18"/>
  <c r="G35" i="18"/>
  <c r="H34" i="18"/>
  <c r="G34" i="18"/>
  <c r="G33" i="18"/>
  <c r="G32" i="18"/>
  <c r="G31" i="18"/>
  <c r="G30" i="18"/>
  <c r="G29" i="18"/>
  <c r="H28" i="18"/>
  <c r="I28" i="18" s="1"/>
  <c r="G28" i="18"/>
  <c r="G27" i="18"/>
  <c r="H26" i="18"/>
  <c r="G26" i="18"/>
  <c r="G25" i="18"/>
  <c r="G24" i="18"/>
  <c r="H20" i="18"/>
  <c r="H56" i="18" s="1"/>
  <c r="I56" i="18" s="1"/>
  <c r="J56" i="18" s="1"/>
  <c r="D20" i="18"/>
  <c r="H35" i="18" s="1"/>
  <c r="H36" i="18" s="1"/>
  <c r="A20" i="18"/>
  <c r="H46" i="18" s="1"/>
  <c r="I46" i="18" s="1"/>
  <c r="J157" i="17"/>
  <c r="I157" i="17"/>
  <c r="J145" i="17"/>
  <c r="I145" i="17"/>
  <c r="J121" i="17"/>
  <c r="J160" i="17" s="1"/>
  <c r="I121" i="17"/>
  <c r="I160" i="17" s="1"/>
  <c r="J120" i="17"/>
  <c r="J159" i="17" s="1"/>
  <c r="I120" i="17"/>
  <c r="I159" i="17" s="1"/>
  <c r="J119" i="17"/>
  <c r="J158" i="17" s="1"/>
  <c r="I119" i="17"/>
  <c r="I158" i="17" s="1"/>
  <c r="I116" i="17"/>
  <c r="J116" i="17" s="1"/>
  <c r="I112" i="17"/>
  <c r="J112" i="17" s="1"/>
  <c r="J105" i="17"/>
  <c r="J144" i="17" s="1"/>
  <c r="I105" i="17"/>
  <c r="I144" i="17" s="1"/>
  <c r="J103" i="17"/>
  <c r="J142" i="17" s="1"/>
  <c r="I103" i="17"/>
  <c r="I142" i="17" s="1"/>
  <c r="J101" i="17"/>
  <c r="I101" i="17"/>
  <c r="J99" i="17"/>
  <c r="J138" i="17" s="1"/>
  <c r="I99" i="17"/>
  <c r="I138" i="17" s="1"/>
  <c r="G82" i="17"/>
  <c r="I82" i="17" s="1"/>
  <c r="J82" i="17" s="1"/>
  <c r="G81" i="17"/>
  <c r="I81" i="17" s="1"/>
  <c r="J81" i="17" s="1"/>
  <c r="I80" i="17"/>
  <c r="J80" i="17" s="1"/>
  <c r="G80" i="17"/>
  <c r="G79" i="17"/>
  <c r="I79" i="17" s="1"/>
  <c r="J79" i="17" s="1"/>
  <c r="G78" i="17"/>
  <c r="I78" i="17" s="1"/>
  <c r="J78" i="17" s="1"/>
  <c r="G77" i="17"/>
  <c r="I77" i="17" s="1"/>
  <c r="J77" i="17" s="1"/>
  <c r="G76" i="17"/>
  <c r="I76" i="17" s="1"/>
  <c r="J76" i="17" s="1"/>
  <c r="G75" i="17"/>
  <c r="I75" i="17" s="1"/>
  <c r="J75" i="17" s="1"/>
  <c r="I74" i="17"/>
  <c r="J74" i="17" s="1"/>
  <c r="G74" i="17"/>
  <c r="G73" i="17"/>
  <c r="I73" i="17" s="1"/>
  <c r="G57" i="17"/>
  <c r="G56" i="17"/>
  <c r="G55" i="17"/>
  <c r="G54" i="17"/>
  <c r="G53" i="17"/>
  <c r="G52" i="17"/>
  <c r="G51" i="17"/>
  <c r="G50" i="17"/>
  <c r="G49" i="17"/>
  <c r="G48" i="17"/>
  <c r="G47" i="17"/>
  <c r="G46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H20" i="17"/>
  <c r="D20" i="17"/>
  <c r="H38" i="17" s="1"/>
  <c r="I38" i="17" s="1"/>
  <c r="A20" i="17"/>
  <c r="H54" i="17" s="1"/>
  <c r="I54" i="17" s="1"/>
  <c r="J54" i="17" s="1"/>
  <c r="H25" i="17" l="1"/>
  <c r="I25" i="17" s="1"/>
  <c r="I87" i="17" s="1"/>
  <c r="I126" i="17" s="1"/>
  <c r="J126" i="17" s="1"/>
  <c r="H33" i="17"/>
  <c r="I33" i="17" s="1"/>
  <c r="H31" i="17"/>
  <c r="I31" i="17" s="1"/>
  <c r="H39" i="17"/>
  <c r="H40" i="17" s="1"/>
  <c r="I26" i="18"/>
  <c r="I82" i="18" s="1"/>
  <c r="H29" i="17"/>
  <c r="I29" i="17" s="1"/>
  <c r="H37" i="17"/>
  <c r="I37" i="17" s="1"/>
  <c r="H24" i="18"/>
  <c r="I24" i="18" s="1"/>
  <c r="J24" i="18" s="1"/>
  <c r="H32" i="18"/>
  <c r="I32" i="18" s="1"/>
  <c r="J32" i="18" s="1"/>
  <c r="J88" i="18" s="1"/>
  <c r="I34" i="18"/>
  <c r="H27" i="17"/>
  <c r="I27" i="17" s="1"/>
  <c r="H35" i="17"/>
  <c r="I35" i="17" s="1"/>
  <c r="H30" i="18"/>
  <c r="I30" i="18" s="1"/>
  <c r="I86" i="18" s="1"/>
  <c r="I125" i="18" s="1"/>
  <c r="I135" i="18"/>
  <c r="J135" i="18" s="1"/>
  <c r="J71" i="19"/>
  <c r="I71" i="18"/>
  <c r="J71" i="18" s="1"/>
  <c r="H24" i="17"/>
  <c r="I24" i="17" s="1"/>
  <c r="J24" i="17" s="1"/>
  <c r="H26" i="17"/>
  <c r="I26" i="17" s="1"/>
  <c r="H28" i="17"/>
  <c r="I28" i="17" s="1"/>
  <c r="H30" i="17"/>
  <c r="I30" i="17" s="1"/>
  <c r="J30" i="17" s="1"/>
  <c r="J92" i="17" s="1"/>
  <c r="J131" i="17" s="1"/>
  <c r="H32" i="17"/>
  <c r="I32" i="17" s="1"/>
  <c r="I94" i="17" s="1"/>
  <c r="H34" i="17"/>
  <c r="I34" i="17" s="1"/>
  <c r="H36" i="17"/>
  <c r="I36" i="17" s="1"/>
  <c r="H25" i="18"/>
  <c r="I25" i="18" s="1"/>
  <c r="I81" i="18" s="1"/>
  <c r="I120" i="18" s="1"/>
  <c r="J120" i="18" s="1"/>
  <c r="H27" i="18"/>
  <c r="I27" i="18" s="1"/>
  <c r="I83" i="18" s="1"/>
  <c r="H29" i="18"/>
  <c r="I29" i="18" s="1"/>
  <c r="H31" i="18"/>
  <c r="I31" i="18" s="1"/>
  <c r="I87" i="18" s="1"/>
  <c r="I126" i="18" s="1"/>
  <c r="H33" i="18"/>
  <c r="I33" i="18" s="1"/>
  <c r="J33" i="18" s="1"/>
  <c r="J89" i="18" s="1"/>
  <c r="J102" i="20"/>
  <c r="J141" i="20" s="1"/>
  <c r="I141" i="20"/>
  <c r="I107" i="20"/>
  <c r="J107" i="20" s="1"/>
  <c r="J46" i="20"/>
  <c r="I90" i="20"/>
  <c r="I129" i="20" s="1"/>
  <c r="J34" i="20"/>
  <c r="J90" i="20" s="1"/>
  <c r="J129" i="20" s="1"/>
  <c r="I88" i="20"/>
  <c r="J32" i="20"/>
  <c r="J88" i="20" s="1"/>
  <c r="I86" i="20"/>
  <c r="I125" i="20" s="1"/>
  <c r="J30" i="20"/>
  <c r="J86" i="20" s="1"/>
  <c r="J125" i="20" s="1"/>
  <c r="I84" i="20"/>
  <c r="I123" i="20" s="1"/>
  <c r="J28" i="20"/>
  <c r="J84" i="20" s="1"/>
  <c r="J123" i="20" s="1"/>
  <c r="I82" i="20"/>
  <c r="J26" i="20"/>
  <c r="J82" i="20" s="1"/>
  <c r="J55" i="20"/>
  <c r="I103" i="20"/>
  <c r="J103" i="20" s="1"/>
  <c r="H62" i="20"/>
  <c r="I61" i="20"/>
  <c r="J61" i="20" s="1"/>
  <c r="H49" i="20"/>
  <c r="I48" i="20"/>
  <c r="J48" i="20" s="1"/>
  <c r="I91" i="20"/>
  <c r="I130" i="20" s="1"/>
  <c r="J35" i="20"/>
  <c r="J91" i="20" s="1"/>
  <c r="J130" i="20" s="1"/>
  <c r="H74" i="20"/>
  <c r="I73" i="20"/>
  <c r="J73" i="20" s="1"/>
  <c r="I101" i="20"/>
  <c r="J45" i="20"/>
  <c r="I89" i="20"/>
  <c r="J33" i="20"/>
  <c r="J89" i="20" s="1"/>
  <c r="I87" i="20"/>
  <c r="I126" i="20" s="1"/>
  <c r="J31" i="20"/>
  <c r="J87" i="20" s="1"/>
  <c r="J126" i="20" s="1"/>
  <c r="I85" i="20"/>
  <c r="I124" i="20" s="1"/>
  <c r="J29" i="20"/>
  <c r="J85" i="20" s="1"/>
  <c r="J124" i="20" s="1"/>
  <c r="I83" i="20"/>
  <c r="J27" i="20"/>
  <c r="J83" i="20" s="1"/>
  <c r="I81" i="20"/>
  <c r="I120" i="20" s="1"/>
  <c r="J120" i="20" s="1"/>
  <c r="J25" i="20"/>
  <c r="J81" i="20" s="1"/>
  <c r="H58" i="20"/>
  <c r="I58" i="20" s="1"/>
  <c r="J58" i="20" s="1"/>
  <c r="I57" i="20"/>
  <c r="J57" i="20" s="1"/>
  <c r="I111" i="20"/>
  <c r="J47" i="20"/>
  <c r="I36" i="20"/>
  <c r="J36" i="20" s="1"/>
  <c r="H37" i="20"/>
  <c r="I102" i="19"/>
  <c r="J38" i="19"/>
  <c r="J102" i="19" s="1"/>
  <c r="I98" i="19"/>
  <c r="I137" i="19" s="1"/>
  <c r="J36" i="19"/>
  <c r="J98" i="19" s="1"/>
  <c r="J137" i="19" s="1"/>
  <c r="I96" i="19"/>
  <c r="I135" i="19" s="1"/>
  <c r="J34" i="19"/>
  <c r="J96" i="19" s="1"/>
  <c r="J135" i="19" s="1"/>
  <c r="I94" i="19"/>
  <c r="J32" i="19"/>
  <c r="J94" i="19" s="1"/>
  <c r="I92" i="19"/>
  <c r="I131" i="19" s="1"/>
  <c r="J30" i="19"/>
  <c r="J92" i="19" s="1"/>
  <c r="J131" i="19" s="1"/>
  <c r="I90" i="19"/>
  <c r="I129" i="19" s="1"/>
  <c r="J28" i="19"/>
  <c r="J90" i="19" s="1"/>
  <c r="J129" i="19" s="1"/>
  <c r="I88" i="19"/>
  <c r="J26" i="19"/>
  <c r="J88" i="19" s="1"/>
  <c r="J66" i="19"/>
  <c r="I113" i="19"/>
  <c r="J113" i="19" s="1"/>
  <c r="J50" i="19"/>
  <c r="I107" i="19"/>
  <c r="J48" i="19"/>
  <c r="I104" i="19"/>
  <c r="I143" i="19" s="1"/>
  <c r="I140" i="19" s="1"/>
  <c r="J140" i="19" s="1"/>
  <c r="J39" i="19"/>
  <c r="J104" i="19" s="1"/>
  <c r="J143" i="19" s="1"/>
  <c r="J108" i="19"/>
  <c r="J147" i="19" s="1"/>
  <c r="I147" i="19"/>
  <c r="I100" i="19"/>
  <c r="I139" i="19" s="1"/>
  <c r="J37" i="19"/>
  <c r="J100" i="19" s="1"/>
  <c r="J139" i="19" s="1"/>
  <c r="I97" i="19"/>
  <c r="I136" i="19" s="1"/>
  <c r="J35" i="19"/>
  <c r="J97" i="19" s="1"/>
  <c r="J136" i="19" s="1"/>
  <c r="I95" i="19"/>
  <c r="J33" i="19"/>
  <c r="J95" i="19" s="1"/>
  <c r="I93" i="19"/>
  <c r="I132" i="19" s="1"/>
  <c r="J31" i="19"/>
  <c r="J93" i="19" s="1"/>
  <c r="J132" i="19" s="1"/>
  <c r="I91" i="19"/>
  <c r="I130" i="19" s="1"/>
  <c r="J29" i="19"/>
  <c r="J91" i="19" s="1"/>
  <c r="J130" i="19" s="1"/>
  <c r="I89" i="19"/>
  <c r="J27" i="19"/>
  <c r="J89" i="19" s="1"/>
  <c r="I87" i="19"/>
  <c r="I126" i="19" s="1"/>
  <c r="J126" i="19" s="1"/>
  <c r="J25" i="19"/>
  <c r="J87" i="19" s="1"/>
  <c r="H55" i="19"/>
  <c r="I53" i="19"/>
  <c r="I115" i="19"/>
  <c r="J115" i="19" s="1"/>
  <c r="J51" i="19"/>
  <c r="I111" i="19"/>
  <c r="J111" i="19" s="1"/>
  <c r="I110" i="19"/>
  <c r="J110" i="19" s="1"/>
  <c r="I109" i="19"/>
  <c r="J109" i="19" s="1"/>
  <c r="J49" i="19"/>
  <c r="I46" i="19"/>
  <c r="J46" i="19" s="1"/>
  <c r="H47" i="19"/>
  <c r="I47" i="19" s="1"/>
  <c r="J47" i="19" s="1"/>
  <c r="H41" i="19"/>
  <c r="I40" i="19"/>
  <c r="J40" i="19" s="1"/>
  <c r="I107" i="18"/>
  <c r="J107" i="18" s="1"/>
  <c r="J46" i="18"/>
  <c r="J26" i="18"/>
  <c r="J82" i="18" s="1"/>
  <c r="I84" i="18"/>
  <c r="I123" i="18" s="1"/>
  <c r="J28" i="18"/>
  <c r="J84" i="18" s="1"/>
  <c r="J123" i="18" s="1"/>
  <c r="I85" i="18"/>
  <c r="I124" i="18" s="1"/>
  <c r="J29" i="18"/>
  <c r="J85" i="18" s="1"/>
  <c r="J124" i="18" s="1"/>
  <c r="J30" i="18"/>
  <c r="J86" i="18" s="1"/>
  <c r="J125" i="18" s="1"/>
  <c r="J31" i="18"/>
  <c r="J87" i="18" s="1"/>
  <c r="J126" i="18" s="1"/>
  <c r="I89" i="18"/>
  <c r="I90" i="18"/>
  <c r="I129" i="18" s="1"/>
  <c r="J34" i="18"/>
  <c r="J90" i="18" s="1"/>
  <c r="J129" i="18" s="1"/>
  <c r="H37" i="18"/>
  <c r="I36" i="18"/>
  <c r="J36" i="18" s="1"/>
  <c r="I35" i="18"/>
  <c r="H45" i="18"/>
  <c r="I45" i="18" s="1"/>
  <c r="H47" i="18"/>
  <c r="H57" i="18"/>
  <c r="J70" i="18"/>
  <c r="H73" i="18"/>
  <c r="H55" i="18"/>
  <c r="I55" i="18" s="1"/>
  <c r="H61" i="18"/>
  <c r="I102" i="18"/>
  <c r="J25" i="17"/>
  <c r="J87" i="17" s="1"/>
  <c r="I88" i="17"/>
  <c r="J26" i="17"/>
  <c r="J88" i="17" s="1"/>
  <c r="I89" i="17"/>
  <c r="J27" i="17"/>
  <c r="J89" i="17" s="1"/>
  <c r="I90" i="17"/>
  <c r="I129" i="17" s="1"/>
  <c r="J28" i="17"/>
  <c r="J90" i="17" s="1"/>
  <c r="J129" i="17" s="1"/>
  <c r="I91" i="17"/>
  <c r="I130" i="17" s="1"/>
  <c r="J29" i="17"/>
  <c r="J91" i="17" s="1"/>
  <c r="J130" i="17" s="1"/>
  <c r="I92" i="17"/>
  <c r="I131" i="17" s="1"/>
  <c r="I93" i="17"/>
  <c r="I132" i="17" s="1"/>
  <c r="J31" i="17"/>
  <c r="J93" i="17" s="1"/>
  <c r="J132" i="17" s="1"/>
  <c r="I95" i="17"/>
  <c r="J33" i="17"/>
  <c r="J95" i="17" s="1"/>
  <c r="I96" i="17"/>
  <c r="I135" i="17" s="1"/>
  <c r="J34" i="17"/>
  <c r="J96" i="17" s="1"/>
  <c r="J135" i="17" s="1"/>
  <c r="I97" i="17"/>
  <c r="I136" i="17" s="1"/>
  <c r="J35" i="17"/>
  <c r="J97" i="17" s="1"/>
  <c r="J136" i="17" s="1"/>
  <c r="I98" i="17"/>
  <c r="I137" i="17" s="1"/>
  <c r="J36" i="17"/>
  <c r="J98" i="17" s="1"/>
  <c r="J137" i="17" s="1"/>
  <c r="I100" i="17"/>
  <c r="I139" i="17" s="1"/>
  <c r="J37" i="17"/>
  <c r="J100" i="17" s="1"/>
  <c r="J139" i="17" s="1"/>
  <c r="I102" i="17"/>
  <c r="J38" i="17"/>
  <c r="J102" i="17" s="1"/>
  <c r="H41" i="17"/>
  <c r="I40" i="17"/>
  <c r="J40" i="17" s="1"/>
  <c r="H69" i="17"/>
  <c r="I69" i="17" s="1"/>
  <c r="J69" i="17" s="1"/>
  <c r="H64" i="17"/>
  <c r="I64" i="17" s="1"/>
  <c r="J64" i="17" s="1"/>
  <c r="H62" i="17"/>
  <c r="I62" i="17" s="1"/>
  <c r="J62" i="17" s="1"/>
  <c r="H60" i="17"/>
  <c r="I60" i="17" s="1"/>
  <c r="J60" i="17" s="1"/>
  <c r="H70" i="17"/>
  <c r="I70" i="17" s="1"/>
  <c r="J70" i="17" s="1"/>
  <c r="H68" i="17"/>
  <c r="I68" i="17" s="1"/>
  <c r="J68" i="17" s="1"/>
  <c r="H65" i="17"/>
  <c r="I65" i="17" s="1"/>
  <c r="J65" i="17" s="1"/>
  <c r="H63" i="17"/>
  <c r="I63" i="17" s="1"/>
  <c r="J63" i="17" s="1"/>
  <c r="H61" i="17"/>
  <c r="I61" i="17" s="1"/>
  <c r="J61" i="17" s="1"/>
  <c r="H46" i="17"/>
  <c r="H48" i="17"/>
  <c r="I48" i="17" s="1"/>
  <c r="H49" i="17"/>
  <c r="I49" i="17" s="1"/>
  <c r="H50" i="17"/>
  <c r="I50" i="17" s="1"/>
  <c r="H51" i="17"/>
  <c r="I51" i="17" s="1"/>
  <c r="H52" i="17"/>
  <c r="I52" i="17" s="1"/>
  <c r="J52" i="17" s="1"/>
  <c r="H53" i="17"/>
  <c r="I108" i="17"/>
  <c r="J73" i="17"/>
  <c r="J83" i="17" s="1"/>
  <c r="I114" i="17"/>
  <c r="J114" i="17" s="1"/>
  <c r="I39" i="17" l="1"/>
  <c r="I104" i="17" s="1"/>
  <c r="I143" i="17" s="1"/>
  <c r="J32" i="17"/>
  <c r="J94" i="17" s="1"/>
  <c r="I88" i="18"/>
  <c r="J27" i="18"/>
  <c r="J83" i="18" s="1"/>
  <c r="J25" i="18"/>
  <c r="J81" i="18" s="1"/>
  <c r="I128" i="20"/>
  <c r="J128" i="20" s="1"/>
  <c r="I127" i="20"/>
  <c r="J127" i="20" s="1"/>
  <c r="I134" i="19"/>
  <c r="J134" i="19" s="1"/>
  <c r="I122" i="20"/>
  <c r="J122" i="20" s="1"/>
  <c r="J71" i="17"/>
  <c r="I128" i="19"/>
  <c r="J128" i="19" s="1"/>
  <c r="J111" i="20"/>
  <c r="J150" i="20" s="1"/>
  <c r="I150" i="20"/>
  <c r="J101" i="20"/>
  <c r="J140" i="20" s="1"/>
  <c r="I140" i="20"/>
  <c r="I121" i="20"/>
  <c r="J121" i="20" s="1"/>
  <c r="I37" i="20"/>
  <c r="J37" i="20" s="1"/>
  <c r="H38" i="20"/>
  <c r="H75" i="20"/>
  <c r="I74" i="20"/>
  <c r="J74" i="20" s="1"/>
  <c r="H50" i="20"/>
  <c r="I49" i="20"/>
  <c r="J49" i="20" s="1"/>
  <c r="H63" i="20"/>
  <c r="I63" i="20" s="1"/>
  <c r="J63" i="20" s="1"/>
  <c r="I62" i="20"/>
  <c r="J62" i="20" s="1"/>
  <c r="J64" i="20" s="1"/>
  <c r="J59" i="20"/>
  <c r="H42" i="19"/>
  <c r="I41" i="19"/>
  <c r="J41" i="19" s="1"/>
  <c r="H56" i="19"/>
  <c r="I55" i="19"/>
  <c r="J55" i="19" s="1"/>
  <c r="J107" i="19"/>
  <c r="J146" i="19" s="1"/>
  <c r="I146" i="19"/>
  <c r="I127" i="19"/>
  <c r="J127" i="19" s="1"/>
  <c r="I133" i="19"/>
  <c r="J133" i="19" s="1"/>
  <c r="I141" i="19"/>
  <c r="J141" i="19" s="1"/>
  <c r="I117" i="19"/>
  <c r="J53" i="19"/>
  <c r="I61" i="18"/>
  <c r="J61" i="18" s="1"/>
  <c r="H62" i="18"/>
  <c r="I73" i="18"/>
  <c r="J73" i="18" s="1"/>
  <c r="H74" i="18"/>
  <c r="H58" i="18"/>
  <c r="I58" i="18" s="1"/>
  <c r="J58" i="18" s="1"/>
  <c r="I57" i="18"/>
  <c r="J57" i="18" s="1"/>
  <c r="I101" i="18"/>
  <c r="J45" i="18"/>
  <c r="H38" i="18"/>
  <c r="I37" i="18"/>
  <c r="J37" i="18" s="1"/>
  <c r="I122" i="18"/>
  <c r="J122" i="18" s="1"/>
  <c r="I121" i="18"/>
  <c r="J121" i="18" s="1"/>
  <c r="I141" i="18"/>
  <c r="J102" i="18"/>
  <c r="J141" i="18" s="1"/>
  <c r="I103" i="18"/>
  <c r="J103" i="18" s="1"/>
  <c r="J55" i="18"/>
  <c r="I47" i="18"/>
  <c r="H48" i="18"/>
  <c r="I91" i="18"/>
  <c r="I130" i="18" s="1"/>
  <c r="I128" i="18" s="1"/>
  <c r="J128" i="18" s="1"/>
  <c r="J35" i="18"/>
  <c r="J91" i="18" s="1"/>
  <c r="J130" i="18" s="1"/>
  <c r="H55" i="17"/>
  <c r="I53" i="17"/>
  <c r="I115" i="17"/>
  <c r="J115" i="17" s="1"/>
  <c r="J51" i="17"/>
  <c r="I111" i="17"/>
  <c r="J111" i="17" s="1"/>
  <c r="I110" i="17"/>
  <c r="J110" i="17" s="1"/>
  <c r="I109" i="17"/>
  <c r="J109" i="17" s="1"/>
  <c r="J49" i="17"/>
  <c r="H47" i="17"/>
  <c r="I47" i="17" s="1"/>
  <c r="J47" i="17" s="1"/>
  <c r="I46" i="17"/>
  <c r="J46" i="17" s="1"/>
  <c r="J66" i="17"/>
  <c r="J108" i="17"/>
  <c r="J147" i="17" s="1"/>
  <c r="I147" i="17"/>
  <c r="I113" i="17"/>
  <c r="J113" i="17" s="1"/>
  <c r="J50" i="17"/>
  <c r="I107" i="17"/>
  <c r="J48" i="17"/>
  <c r="H42" i="17"/>
  <c r="I41" i="17"/>
  <c r="J41" i="17" s="1"/>
  <c r="I134" i="17"/>
  <c r="J134" i="17" s="1"/>
  <c r="I133" i="17"/>
  <c r="J133" i="17" s="1"/>
  <c r="I128" i="17"/>
  <c r="J128" i="17" s="1"/>
  <c r="I127" i="17"/>
  <c r="J127" i="17" s="1"/>
  <c r="I140" i="17" l="1"/>
  <c r="J140" i="17" s="1"/>
  <c r="I141" i="17"/>
  <c r="J141" i="17" s="1"/>
  <c r="J39" i="17"/>
  <c r="J104" i="17" s="1"/>
  <c r="J143" i="17" s="1"/>
  <c r="I127" i="18"/>
  <c r="J127" i="18" s="1"/>
  <c r="J59" i="18"/>
  <c r="H51" i="20"/>
  <c r="I50" i="20"/>
  <c r="J50" i="20" s="1"/>
  <c r="H76" i="20"/>
  <c r="I76" i="20" s="1"/>
  <c r="J76" i="20" s="1"/>
  <c r="I75" i="20"/>
  <c r="J75" i="20" s="1"/>
  <c r="I38" i="20"/>
  <c r="J38" i="20" s="1"/>
  <c r="H39" i="20"/>
  <c r="J117" i="19"/>
  <c r="J156" i="19" s="1"/>
  <c r="I156" i="19"/>
  <c r="H57" i="19"/>
  <c r="I57" i="19" s="1"/>
  <c r="J57" i="19" s="1"/>
  <c r="I56" i="19"/>
  <c r="J56" i="19" s="1"/>
  <c r="H43" i="19"/>
  <c r="I43" i="19" s="1"/>
  <c r="J43" i="19" s="1"/>
  <c r="I42" i="19"/>
  <c r="J42" i="19" s="1"/>
  <c r="J44" i="19" s="1"/>
  <c r="I48" i="18"/>
  <c r="J48" i="18" s="1"/>
  <c r="H49" i="18"/>
  <c r="I74" i="18"/>
  <c r="J74" i="18" s="1"/>
  <c r="H75" i="18"/>
  <c r="I62" i="18"/>
  <c r="J62" i="18" s="1"/>
  <c r="H63" i="18"/>
  <c r="I63" i="18" s="1"/>
  <c r="J63" i="18" s="1"/>
  <c r="I111" i="18"/>
  <c r="J47" i="18"/>
  <c r="H39" i="18"/>
  <c r="I38" i="18"/>
  <c r="J38" i="18" s="1"/>
  <c r="I140" i="18"/>
  <c r="J101" i="18"/>
  <c r="J140" i="18" s="1"/>
  <c r="I117" i="17"/>
  <c r="J53" i="17"/>
  <c r="H43" i="17"/>
  <c r="I43" i="17" s="1"/>
  <c r="J43" i="17" s="1"/>
  <c r="I42" i="17"/>
  <c r="J42" i="17" s="1"/>
  <c r="J44" i="17" s="1"/>
  <c r="J107" i="17"/>
  <c r="J146" i="17" s="1"/>
  <c r="I146" i="17"/>
  <c r="H56" i="17"/>
  <c r="I55" i="17"/>
  <c r="J55" i="17" s="1"/>
  <c r="J77" i="20" l="1"/>
  <c r="J64" i="18"/>
  <c r="J58" i="19"/>
  <c r="J84" i="19" s="1"/>
  <c r="H52" i="20"/>
  <c r="I52" i="20" s="1"/>
  <c r="J52" i="20" s="1"/>
  <c r="I51" i="20"/>
  <c r="J51" i="20" s="1"/>
  <c r="I39" i="20"/>
  <c r="J39" i="20" s="1"/>
  <c r="H40" i="20"/>
  <c r="I49" i="18"/>
  <c r="J49" i="18" s="1"/>
  <c r="H50" i="18"/>
  <c r="H40" i="18"/>
  <c r="I39" i="18"/>
  <c r="J39" i="18" s="1"/>
  <c r="I150" i="18"/>
  <c r="J111" i="18"/>
  <c r="J150" i="18" s="1"/>
  <c r="I75" i="18"/>
  <c r="J75" i="18" s="1"/>
  <c r="H76" i="18"/>
  <c r="I76" i="18" s="1"/>
  <c r="J76" i="18" s="1"/>
  <c r="H57" i="17"/>
  <c r="I57" i="17" s="1"/>
  <c r="J57" i="17" s="1"/>
  <c r="I56" i="17"/>
  <c r="J56" i="17" s="1"/>
  <c r="J117" i="17"/>
  <c r="J156" i="17" s="1"/>
  <c r="I156" i="17"/>
  <c r="J53" i="20" l="1"/>
  <c r="J77" i="18"/>
  <c r="J58" i="17"/>
  <c r="J84" i="17" s="1"/>
  <c r="I40" i="20"/>
  <c r="J40" i="20" s="1"/>
  <c r="H41" i="20"/>
  <c r="H41" i="18"/>
  <c r="I40" i="18"/>
  <c r="J40" i="18" s="1"/>
  <c r="I50" i="18"/>
  <c r="J50" i="18" s="1"/>
  <c r="H51" i="18"/>
  <c r="I41" i="20" l="1"/>
  <c r="J41" i="20" s="1"/>
  <c r="H42" i="20"/>
  <c r="I42" i="20" s="1"/>
  <c r="J42" i="20" s="1"/>
  <c r="I51" i="18"/>
  <c r="J51" i="18" s="1"/>
  <c r="H52" i="18"/>
  <c r="I52" i="18" s="1"/>
  <c r="J52" i="18" s="1"/>
  <c r="H42" i="18"/>
  <c r="I42" i="18" s="1"/>
  <c r="J42" i="18" s="1"/>
  <c r="I41" i="18"/>
  <c r="J41" i="18" s="1"/>
  <c r="J53" i="18" l="1"/>
  <c r="J43" i="20"/>
  <c r="J78" i="20" s="1"/>
  <c r="J43" i="18"/>
  <c r="J78" i="18" l="1"/>
  <c r="G78" i="6"/>
  <c r="G77" i="6"/>
  <c r="G66" i="4"/>
  <c r="G65" i="4"/>
  <c r="G64" i="4"/>
  <c r="G63" i="4"/>
  <c r="G62" i="4"/>
  <c r="G61" i="4"/>
  <c r="A18" i="6" l="1"/>
  <c r="J166" i="16" l="1"/>
  <c r="I166" i="16"/>
  <c r="J154" i="16"/>
  <c r="I154" i="16"/>
  <c r="I91" i="16"/>
  <c r="J91" i="16" s="1"/>
  <c r="I90" i="16"/>
  <c r="J90" i="16" s="1"/>
  <c r="I89" i="16"/>
  <c r="J89" i="16" s="1"/>
  <c r="I88" i="16"/>
  <c r="J88" i="16" s="1"/>
  <c r="I87" i="16"/>
  <c r="J87" i="16" s="1"/>
  <c r="I86" i="16"/>
  <c r="J86" i="16" s="1"/>
  <c r="I85" i="16"/>
  <c r="J85" i="16" s="1"/>
  <c r="I84" i="16"/>
  <c r="J84" i="16" s="1"/>
  <c r="I83" i="16"/>
  <c r="J83" i="16" s="1"/>
  <c r="I82" i="16"/>
  <c r="J82" i="16" s="1"/>
  <c r="I81" i="16"/>
  <c r="J81" i="16" s="1"/>
  <c r="I80" i="16"/>
  <c r="J80" i="16" s="1"/>
  <c r="I79" i="16"/>
  <c r="J79" i="16" s="1"/>
  <c r="I78" i="16"/>
  <c r="J78" i="16" s="1"/>
  <c r="I77" i="16"/>
  <c r="J77" i="16" s="1"/>
  <c r="I76" i="16"/>
  <c r="J76" i="16" s="1"/>
  <c r="I75" i="16"/>
  <c r="J75" i="16" s="1"/>
  <c r="I74" i="16"/>
  <c r="J74" i="16" s="1"/>
  <c r="I73" i="16"/>
  <c r="J73" i="16" s="1"/>
  <c r="I72" i="16"/>
  <c r="J72" i="16" s="1"/>
  <c r="H20" i="16"/>
  <c r="H65" i="16" s="1"/>
  <c r="I65" i="16" s="1"/>
  <c r="J65" i="16" s="1"/>
  <c r="D20" i="16"/>
  <c r="H41" i="16" s="1"/>
  <c r="I41" i="16" s="1"/>
  <c r="A20" i="16"/>
  <c r="H52" i="16" s="1"/>
  <c r="I52" i="16" s="1"/>
  <c r="J166" i="15"/>
  <c r="I166" i="15"/>
  <c r="J154" i="15"/>
  <c r="I154" i="15"/>
  <c r="I91" i="15"/>
  <c r="J91" i="15" s="1"/>
  <c r="I90" i="15"/>
  <c r="J90" i="15" s="1"/>
  <c r="I89" i="15"/>
  <c r="J89" i="15" s="1"/>
  <c r="I88" i="15"/>
  <c r="J88" i="15" s="1"/>
  <c r="I87" i="15"/>
  <c r="J87" i="15" s="1"/>
  <c r="I86" i="15"/>
  <c r="J86" i="15" s="1"/>
  <c r="I85" i="15"/>
  <c r="J85" i="15" s="1"/>
  <c r="I84" i="15"/>
  <c r="J84" i="15" s="1"/>
  <c r="I83" i="15"/>
  <c r="J83" i="15" s="1"/>
  <c r="I82" i="15"/>
  <c r="J82" i="15" s="1"/>
  <c r="I81" i="15"/>
  <c r="J81" i="15" s="1"/>
  <c r="I80" i="15"/>
  <c r="J80" i="15" s="1"/>
  <c r="I79" i="15"/>
  <c r="J79" i="15" s="1"/>
  <c r="I78" i="15"/>
  <c r="J78" i="15" s="1"/>
  <c r="I77" i="15"/>
  <c r="J77" i="15" s="1"/>
  <c r="I76" i="15"/>
  <c r="J76" i="15" s="1"/>
  <c r="I75" i="15"/>
  <c r="J75" i="15" s="1"/>
  <c r="I74" i="15"/>
  <c r="J74" i="15" s="1"/>
  <c r="I73" i="15"/>
  <c r="J73" i="15" s="1"/>
  <c r="I72" i="15"/>
  <c r="J72" i="15" s="1"/>
  <c r="G57" i="15"/>
  <c r="G56" i="15"/>
  <c r="H20" i="15"/>
  <c r="H66" i="15" s="1"/>
  <c r="I66" i="15" s="1"/>
  <c r="J66" i="15" s="1"/>
  <c r="D20" i="15"/>
  <c r="H40" i="15" s="1"/>
  <c r="I40" i="15" s="1"/>
  <c r="J40" i="15" s="1"/>
  <c r="A20" i="15"/>
  <c r="H51" i="15" s="1"/>
  <c r="I51" i="15" s="1"/>
  <c r="J92" i="16" l="1"/>
  <c r="J92" i="15"/>
  <c r="J52" i="16"/>
  <c r="I114" i="16"/>
  <c r="I153" i="16" s="1"/>
  <c r="J41" i="16"/>
  <c r="J114" i="16" s="1"/>
  <c r="J153" i="16" s="1"/>
  <c r="H25" i="16"/>
  <c r="I25" i="16" s="1"/>
  <c r="H27" i="16"/>
  <c r="I27" i="16" s="1"/>
  <c r="H29" i="16"/>
  <c r="I29" i="16" s="1"/>
  <c r="H31" i="16"/>
  <c r="I31" i="16" s="1"/>
  <c r="H33" i="16"/>
  <c r="I33" i="16" s="1"/>
  <c r="H35" i="16"/>
  <c r="I35" i="16" s="1"/>
  <c r="H36" i="16"/>
  <c r="I36" i="16" s="1"/>
  <c r="H38" i="16"/>
  <c r="I38" i="16" s="1"/>
  <c r="H40" i="16"/>
  <c r="I40" i="16" s="1"/>
  <c r="H45" i="16"/>
  <c r="I45" i="16" s="1"/>
  <c r="H47" i="16"/>
  <c r="I47" i="16" s="1"/>
  <c r="H49" i="16"/>
  <c r="I49" i="16" s="1"/>
  <c r="H51" i="16"/>
  <c r="I51" i="16" s="1"/>
  <c r="H55" i="16"/>
  <c r="I55" i="16" s="1"/>
  <c r="H56" i="16"/>
  <c r="I56" i="16" s="1"/>
  <c r="H57" i="16"/>
  <c r="I57" i="16" s="1"/>
  <c r="H60" i="16"/>
  <c r="I60" i="16" s="1"/>
  <c r="J60" i="16" s="1"/>
  <c r="H62" i="16"/>
  <c r="I62" i="16" s="1"/>
  <c r="J62" i="16" s="1"/>
  <c r="H64" i="16"/>
  <c r="I64" i="16" s="1"/>
  <c r="J64" i="16" s="1"/>
  <c r="H66" i="16"/>
  <c r="I66" i="16" s="1"/>
  <c r="J66" i="16" s="1"/>
  <c r="H69" i="16"/>
  <c r="I69" i="16" s="1"/>
  <c r="J69" i="16" s="1"/>
  <c r="J70" i="16" s="1"/>
  <c r="H24" i="16"/>
  <c r="I24" i="16" s="1"/>
  <c r="H26" i="16"/>
  <c r="I26" i="16" s="1"/>
  <c r="H28" i="16"/>
  <c r="I28" i="16" s="1"/>
  <c r="H30" i="16"/>
  <c r="I30" i="16" s="1"/>
  <c r="H32" i="16"/>
  <c r="I32" i="16" s="1"/>
  <c r="H34" i="16"/>
  <c r="I34" i="16" s="1"/>
  <c r="H37" i="16"/>
  <c r="I37" i="16" s="1"/>
  <c r="H39" i="16"/>
  <c r="I39" i="16" s="1"/>
  <c r="H44" i="16"/>
  <c r="I44" i="16" s="1"/>
  <c r="H46" i="16"/>
  <c r="I46" i="16" s="1"/>
  <c r="H48" i="16"/>
  <c r="I48" i="16" s="1"/>
  <c r="H50" i="16"/>
  <c r="I50" i="16" s="1"/>
  <c r="H61" i="16"/>
  <c r="I61" i="16" s="1"/>
  <c r="J61" i="16" s="1"/>
  <c r="H63" i="16"/>
  <c r="I63" i="16" s="1"/>
  <c r="J63" i="16" s="1"/>
  <c r="I113" i="15"/>
  <c r="I152" i="15" s="1"/>
  <c r="J113" i="15"/>
  <c r="J152" i="15" s="1"/>
  <c r="J51" i="15"/>
  <c r="H24" i="15"/>
  <c r="I24" i="15" s="1"/>
  <c r="H26" i="15"/>
  <c r="I26" i="15" s="1"/>
  <c r="J26" i="15" s="1"/>
  <c r="H28" i="15"/>
  <c r="I28" i="15" s="1"/>
  <c r="J28" i="15" s="1"/>
  <c r="H30" i="15"/>
  <c r="I30" i="15" s="1"/>
  <c r="J30" i="15" s="1"/>
  <c r="H32" i="15"/>
  <c r="I32" i="15" s="1"/>
  <c r="J32" i="15" s="1"/>
  <c r="H34" i="15"/>
  <c r="I34" i="15" s="1"/>
  <c r="J34" i="15" s="1"/>
  <c r="H37" i="15"/>
  <c r="I37" i="15" s="1"/>
  <c r="J37" i="15" s="1"/>
  <c r="H39" i="15"/>
  <c r="I39" i="15" s="1"/>
  <c r="J39" i="15" s="1"/>
  <c r="H41" i="15"/>
  <c r="I41" i="15" s="1"/>
  <c r="J41" i="15" s="1"/>
  <c r="H44" i="15"/>
  <c r="I44" i="15" s="1"/>
  <c r="H46" i="15"/>
  <c r="I46" i="15" s="1"/>
  <c r="H48" i="15"/>
  <c r="I48" i="15" s="1"/>
  <c r="H50" i="15"/>
  <c r="I50" i="15" s="1"/>
  <c r="H52" i="15"/>
  <c r="I52" i="15" s="1"/>
  <c r="H61" i="15"/>
  <c r="I61" i="15" s="1"/>
  <c r="J61" i="15" s="1"/>
  <c r="H63" i="15"/>
  <c r="I63" i="15" s="1"/>
  <c r="J63" i="15" s="1"/>
  <c r="H65" i="15"/>
  <c r="I65" i="15" s="1"/>
  <c r="J65" i="15" s="1"/>
  <c r="H69" i="15"/>
  <c r="I69" i="15" s="1"/>
  <c r="J69" i="15" s="1"/>
  <c r="J70" i="15" s="1"/>
  <c r="H25" i="15"/>
  <c r="I25" i="15" s="1"/>
  <c r="J25" i="15" s="1"/>
  <c r="H27" i="15"/>
  <c r="I27" i="15" s="1"/>
  <c r="J27" i="15" s="1"/>
  <c r="H29" i="15"/>
  <c r="I29" i="15" s="1"/>
  <c r="J29" i="15" s="1"/>
  <c r="H31" i="15"/>
  <c r="I31" i="15" s="1"/>
  <c r="J31" i="15" s="1"/>
  <c r="H33" i="15"/>
  <c r="I33" i="15" s="1"/>
  <c r="J33" i="15" s="1"/>
  <c r="H35" i="15"/>
  <c r="I35" i="15" s="1"/>
  <c r="J35" i="15" s="1"/>
  <c r="H36" i="15"/>
  <c r="I36" i="15" s="1"/>
  <c r="J36" i="15" s="1"/>
  <c r="H38" i="15"/>
  <c r="I38" i="15" s="1"/>
  <c r="J38" i="15" s="1"/>
  <c r="H45" i="15"/>
  <c r="I45" i="15" s="1"/>
  <c r="H47" i="15"/>
  <c r="I47" i="15" s="1"/>
  <c r="H49" i="15"/>
  <c r="I49" i="15" s="1"/>
  <c r="H55" i="15"/>
  <c r="I55" i="15" s="1"/>
  <c r="H56" i="15"/>
  <c r="I56" i="15" s="1"/>
  <c r="H57" i="15"/>
  <c r="I57" i="15" s="1"/>
  <c r="H60" i="15"/>
  <c r="I60" i="15" s="1"/>
  <c r="J60" i="15" s="1"/>
  <c r="H62" i="15"/>
  <c r="I62" i="15" s="1"/>
  <c r="J62" i="15" s="1"/>
  <c r="H64" i="15"/>
  <c r="I64" i="15" s="1"/>
  <c r="J64" i="15" s="1"/>
  <c r="E18" i="14"/>
  <c r="H38" i="14" s="1"/>
  <c r="H39" i="14" s="1"/>
  <c r="A18" i="14"/>
  <c r="H44" i="14" s="1"/>
  <c r="E18" i="13"/>
  <c r="H38" i="13" s="1"/>
  <c r="A18" i="13"/>
  <c r="H43" i="13" s="1"/>
  <c r="A16" i="5"/>
  <c r="I124" i="16" l="1"/>
  <c r="J50" i="16"/>
  <c r="I120" i="16"/>
  <c r="I119" i="16"/>
  <c r="I118" i="16"/>
  <c r="J46" i="16"/>
  <c r="I112" i="16"/>
  <c r="I151" i="16" s="1"/>
  <c r="J39" i="16"/>
  <c r="J112" i="16" s="1"/>
  <c r="J151" i="16" s="1"/>
  <c r="I108" i="16"/>
  <c r="I147" i="16" s="1"/>
  <c r="J108" i="16"/>
  <c r="J147" i="16" s="1"/>
  <c r="I104" i="16"/>
  <c r="J32" i="16"/>
  <c r="J104" i="16" s="1"/>
  <c r="I100" i="16"/>
  <c r="I139" i="16" s="1"/>
  <c r="J28" i="16"/>
  <c r="J100" i="16" s="1"/>
  <c r="J139" i="16" s="1"/>
  <c r="I96" i="16"/>
  <c r="I135" i="16" s="1"/>
  <c r="J135" i="16" s="1"/>
  <c r="J24" i="16"/>
  <c r="I130" i="16"/>
  <c r="I169" i="16" s="1"/>
  <c r="J57" i="16"/>
  <c r="J130" i="16" s="1"/>
  <c r="J169" i="16" s="1"/>
  <c r="I128" i="16"/>
  <c r="I167" i="16" s="1"/>
  <c r="J55" i="16"/>
  <c r="I123" i="16"/>
  <c r="J49" i="16"/>
  <c r="I117" i="16"/>
  <c r="J45" i="16"/>
  <c r="I111" i="16"/>
  <c r="J38" i="16"/>
  <c r="J111" i="16" s="1"/>
  <c r="I107" i="16"/>
  <c r="I146" i="16" s="1"/>
  <c r="J35" i="16"/>
  <c r="J107" i="16" s="1"/>
  <c r="J146" i="16" s="1"/>
  <c r="I103" i="16"/>
  <c r="J31" i="16"/>
  <c r="J103" i="16" s="1"/>
  <c r="I99" i="16"/>
  <c r="I138" i="16" s="1"/>
  <c r="J27" i="16"/>
  <c r="J99" i="16" s="1"/>
  <c r="J138" i="16" s="1"/>
  <c r="I122" i="16"/>
  <c r="J48" i="16"/>
  <c r="I116" i="16"/>
  <c r="J44" i="16"/>
  <c r="I110" i="16"/>
  <c r="J37" i="16"/>
  <c r="J110" i="16" s="1"/>
  <c r="I106" i="16"/>
  <c r="I145" i="16" s="1"/>
  <c r="J34" i="16"/>
  <c r="J106" i="16" s="1"/>
  <c r="J145" i="16" s="1"/>
  <c r="I102" i="16"/>
  <c r="I141" i="16" s="1"/>
  <c r="J30" i="16"/>
  <c r="J102" i="16" s="1"/>
  <c r="J141" i="16" s="1"/>
  <c r="I98" i="16"/>
  <c r="J26" i="16"/>
  <c r="J98" i="16" s="1"/>
  <c r="J67" i="16"/>
  <c r="I129" i="16"/>
  <c r="I168" i="16" s="1"/>
  <c r="J56" i="16"/>
  <c r="J129" i="16" s="1"/>
  <c r="J168" i="16" s="1"/>
  <c r="I125" i="16"/>
  <c r="J51" i="16"/>
  <c r="I121" i="16"/>
  <c r="J47" i="16"/>
  <c r="I113" i="16"/>
  <c r="I152" i="16" s="1"/>
  <c r="J40" i="16"/>
  <c r="J113" i="16" s="1"/>
  <c r="J152" i="16" s="1"/>
  <c r="I109" i="16"/>
  <c r="I148" i="16" s="1"/>
  <c r="J36" i="16"/>
  <c r="J109" i="16" s="1"/>
  <c r="J148" i="16" s="1"/>
  <c r="I105" i="16"/>
  <c r="I144" i="16" s="1"/>
  <c r="J33" i="16"/>
  <c r="J105" i="16" s="1"/>
  <c r="J144" i="16" s="1"/>
  <c r="I101" i="16"/>
  <c r="I140" i="16" s="1"/>
  <c r="J29" i="16"/>
  <c r="J101" i="16" s="1"/>
  <c r="J140" i="16" s="1"/>
  <c r="I97" i="16"/>
  <c r="J25" i="16"/>
  <c r="J97" i="16" s="1"/>
  <c r="I126" i="16"/>
  <c r="I130" i="15"/>
  <c r="I169" i="15" s="1"/>
  <c r="J57" i="15"/>
  <c r="J130" i="15" s="1"/>
  <c r="J169" i="15" s="1"/>
  <c r="I128" i="15"/>
  <c r="I167" i="15" s="1"/>
  <c r="J55" i="15"/>
  <c r="I121" i="15"/>
  <c r="J47" i="15"/>
  <c r="I111" i="15"/>
  <c r="J111" i="15"/>
  <c r="I107" i="15"/>
  <c r="I146" i="15" s="1"/>
  <c r="J107" i="15"/>
  <c r="J146" i="15" s="1"/>
  <c r="I103" i="15"/>
  <c r="J103" i="15"/>
  <c r="I99" i="15"/>
  <c r="I138" i="15" s="1"/>
  <c r="J99" i="15"/>
  <c r="J138" i="15" s="1"/>
  <c r="I126" i="15"/>
  <c r="J52" i="15"/>
  <c r="I122" i="15"/>
  <c r="J48" i="15"/>
  <c r="I116" i="15"/>
  <c r="J44" i="15"/>
  <c r="I112" i="15"/>
  <c r="I151" i="15" s="1"/>
  <c r="J112" i="15"/>
  <c r="J151" i="15" s="1"/>
  <c r="I108" i="15"/>
  <c r="I147" i="15" s="1"/>
  <c r="J108" i="15"/>
  <c r="J147" i="15" s="1"/>
  <c r="I104" i="15"/>
  <c r="J104" i="15"/>
  <c r="I100" i="15"/>
  <c r="I139" i="15" s="1"/>
  <c r="J100" i="15"/>
  <c r="J139" i="15" s="1"/>
  <c r="I96" i="15"/>
  <c r="I135" i="15" s="1"/>
  <c r="J135" i="15" s="1"/>
  <c r="J24" i="15"/>
  <c r="I125" i="15"/>
  <c r="J67" i="15"/>
  <c r="I129" i="15"/>
  <c r="I168" i="15" s="1"/>
  <c r="J56" i="15"/>
  <c r="J129" i="15" s="1"/>
  <c r="J168" i="15" s="1"/>
  <c r="I123" i="15"/>
  <c r="J49" i="15"/>
  <c r="I117" i="15"/>
  <c r="J45" i="15"/>
  <c r="I109" i="15"/>
  <c r="I148" i="15" s="1"/>
  <c r="J109" i="15"/>
  <c r="J148" i="15" s="1"/>
  <c r="I105" i="15"/>
  <c r="I144" i="15" s="1"/>
  <c r="J105" i="15"/>
  <c r="J144" i="15" s="1"/>
  <c r="I101" i="15"/>
  <c r="I140" i="15" s="1"/>
  <c r="J101" i="15"/>
  <c r="J140" i="15" s="1"/>
  <c r="I97" i="15"/>
  <c r="J97" i="15"/>
  <c r="I124" i="15"/>
  <c r="J50" i="15"/>
  <c r="I120" i="15"/>
  <c r="I119" i="15"/>
  <c r="I118" i="15"/>
  <c r="J46" i="15"/>
  <c r="I114" i="15"/>
  <c r="I153" i="15" s="1"/>
  <c r="J114" i="15"/>
  <c r="J153" i="15" s="1"/>
  <c r="I110" i="15"/>
  <c r="J110" i="15"/>
  <c r="I106" i="15"/>
  <c r="I145" i="15" s="1"/>
  <c r="J106" i="15"/>
  <c r="J145" i="15" s="1"/>
  <c r="I102" i="15"/>
  <c r="I141" i="15" s="1"/>
  <c r="J102" i="15"/>
  <c r="J141" i="15" s="1"/>
  <c r="I98" i="15"/>
  <c r="J98" i="15"/>
  <c r="I38" i="14"/>
  <c r="J38" i="14" s="1"/>
  <c r="H45" i="14"/>
  <c r="I44" i="14"/>
  <c r="H40" i="14"/>
  <c r="I39" i="14"/>
  <c r="J39" i="14" s="1"/>
  <c r="H22" i="14"/>
  <c r="H44" i="13"/>
  <c r="I43" i="13"/>
  <c r="J43" i="13" s="1"/>
  <c r="H40" i="13"/>
  <c r="I40" i="13" s="1"/>
  <c r="J40" i="13" s="1"/>
  <c r="H39" i="13"/>
  <c r="I39" i="13" s="1"/>
  <c r="J39" i="13" s="1"/>
  <c r="I38" i="13"/>
  <c r="J38" i="13" s="1"/>
  <c r="H22" i="13"/>
  <c r="I149" i="15" l="1"/>
  <c r="J149" i="15" s="1"/>
  <c r="I136" i="16"/>
  <c r="J136" i="16" s="1"/>
  <c r="I137" i="15"/>
  <c r="J137" i="15" s="1"/>
  <c r="I137" i="16"/>
  <c r="J137" i="16" s="1"/>
  <c r="I149" i="16"/>
  <c r="J149" i="16" s="1"/>
  <c r="J126" i="16"/>
  <c r="J165" i="16" s="1"/>
  <c r="I165" i="16"/>
  <c r="J121" i="16"/>
  <c r="J160" i="16" s="1"/>
  <c r="J125" i="16"/>
  <c r="I164" i="16"/>
  <c r="J164" i="16" s="1"/>
  <c r="J53" i="16"/>
  <c r="J128" i="16"/>
  <c r="J167" i="16" s="1"/>
  <c r="J58" i="16"/>
  <c r="J96" i="16"/>
  <c r="J42" i="16"/>
  <c r="J119" i="16"/>
  <c r="J158" i="16" s="1"/>
  <c r="J116" i="16"/>
  <c r="J155" i="16" s="1"/>
  <c r="I155" i="16"/>
  <c r="J122" i="16"/>
  <c r="J161" i="16" s="1"/>
  <c r="I161" i="16"/>
  <c r="I142" i="16"/>
  <c r="J142" i="16" s="1"/>
  <c r="I150" i="16"/>
  <c r="J150" i="16" s="1"/>
  <c r="J117" i="16"/>
  <c r="J156" i="16" s="1"/>
  <c r="I156" i="16"/>
  <c r="J123" i="16"/>
  <c r="J162" i="16" s="1"/>
  <c r="I162" i="16"/>
  <c r="I143" i="16"/>
  <c r="J143" i="16" s="1"/>
  <c r="J118" i="16"/>
  <c r="J157" i="16" s="1"/>
  <c r="J120" i="16"/>
  <c r="J159" i="16" s="1"/>
  <c r="J124" i="16"/>
  <c r="J163" i="16" s="1"/>
  <c r="I163" i="16"/>
  <c r="J118" i="15"/>
  <c r="J157" i="15" s="1"/>
  <c r="J120" i="15"/>
  <c r="J159" i="15" s="1"/>
  <c r="J124" i="15"/>
  <c r="J163" i="15" s="1"/>
  <c r="I163" i="15"/>
  <c r="I136" i="15"/>
  <c r="J136" i="15" s="1"/>
  <c r="J117" i="15"/>
  <c r="J156" i="15" s="1"/>
  <c r="I156" i="15"/>
  <c r="J123" i="15"/>
  <c r="J162" i="15" s="1"/>
  <c r="I162" i="15"/>
  <c r="I160" i="15" s="1"/>
  <c r="J125" i="15"/>
  <c r="I164" i="15"/>
  <c r="J164" i="15" s="1"/>
  <c r="I143" i="15"/>
  <c r="J143" i="15" s="1"/>
  <c r="J116" i="15"/>
  <c r="J155" i="15" s="1"/>
  <c r="I155" i="15"/>
  <c r="J122" i="15"/>
  <c r="J161" i="15" s="1"/>
  <c r="I161" i="15"/>
  <c r="J126" i="15"/>
  <c r="J165" i="15" s="1"/>
  <c r="I165" i="15"/>
  <c r="I142" i="15"/>
  <c r="J142" i="15" s="1"/>
  <c r="I150" i="15"/>
  <c r="J150" i="15" s="1"/>
  <c r="J121" i="15"/>
  <c r="J160" i="15" s="1"/>
  <c r="J119" i="15"/>
  <c r="J158" i="15" s="1"/>
  <c r="J96" i="15"/>
  <c r="J42" i="15"/>
  <c r="J53" i="15"/>
  <c r="J128" i="15"/>
  <c r="J167" i="15" s="1"/>
  <c r="J58" i="15"/>
  <c r="J44" i="14"/>
  <c r="H23" i="14"/>
  <c r="I22" i="14"/>
  <c r="I40" i="14"/>
  <c r="J40" i="14" s="1"/>
  <c r="H41" i="14"/>
  <c r="I41" i="14" s="1"/>
  <c r="J41" i="14" s="1"/>
  <c r="H46" i="14"/>
  <c r="I45" i="14"/>
  <c r="J45" i="14" s="1"/>
  <c r="H23" i="13"/>
  <c r="I22" i="13"/>
  <c r="J41" i="13"/>
  <c r="H45" i="13"/>
  <c r="I44" i="13"/>
  <c r="J44" i="13" s="1"/>
  <c r="J93" i="16" l="1"/>
  <c r="I158" i="15"/>
  <c r="I160" i="16"/>
  <c r="I158" i="16" s="1"/>
  <c r="I157" i="15"/>
  <c r="I159" i="15"/>
  <c r="I78" i="14"/>
  <c r="I98" i="14" s="1"/>
  <c r="J98" i="14" s="1"/>
  <c r="J22" i="14"/>
  <c r="H47" i="14"/>
  <c r="I46" i="14"/>
  <c r="J46" i="14" s="1"/>
  <c r="J42" i="14"/>
  <c r="H24" i="14"/>
  <c r="I23" i="14"/>
  <c r="H24" i="13"/>
  <c r="I23" i="13"/>
  <c r="H46" i="13"/>
  <c r="I45" i="13"/>
  <c r="J45" i="13" s="1"/>
  <c r="I87" i="13"/>
  <c r="I103" i="13" s="1"/>
  <c r="J103" i="13" s="1"/>
  <c r="J22" i="13"/>
  <c r="I157" i="16" l="1"/>
  <c r="I159" i="16"/>
  <c r="J23" i="14"/>
  <c r="J79" i="14" s="1"/>
  <c r="I79" i="14"/>
  <c r="I99" i="14" s="1"/>
  <c r="J99" i="14" s="1"/>
  <c r="I47" i="14"/>
  <c r="J47" i="14" s="1"/>
  <c r="H48" i="14"/>
  <c r="J78" i="14"/>
  <c r="H25" i="14"/>
  <c r="I24" i="14"/>
  <c r="H47" i="13"/>
  <c r="I46" i="13"/>
  <c r="J46" i="13" s="1"/>
  <c r="H25" i="13"/>
  <c r="I24" i="13"/>
  <c r="J87" i="13"/>
  <c r="I88" i="13"/>
  <c r="I104" i="13" s="1"/>
  <c r="J104" i="13" s="1"/>
  <c r="J23" i="13"/>
  <c r="J88" i="13" s="1"/>
  <c r="I25" i="14" l="1"/>
  <c r="H26" i="14"/>
  <c r="I80" i="14"/>
  <c r="I100" i="14" s="1"/>
  <c r="J100" i="14" s="1"/>
  <c r="J24" i="14"/>
  <c r="J80" i="14" s="1"/>
  <c r="H49" i="14"/>
  <c r="I48" i="14"/>
  <c r="J48" i="14" s="1"/>
  <c r="I89" i="13"/>
  <c r="I105" i="13" s="1"/>
  <c r="J105" i="13" s="1"/>
  <c r="J24" i="13"/>
  <c r="J89" i="13" s="1"/>
  <c r="H26" i="13"/>
  <c r="I25" i="13"/>
  <c r="H48" i="13"/>
  <c r="I47" i="13"/>
  <c r="J47" i="13" s="1"/>
  <c r="J25" i="14" l="1"/>
  <c r="H50" i="14"/>
  <c r="I49" i="14"/>
  <c r="J49" i="14" s="1"/>
  <c r="H27" i="14"/>
  <c r="I26" i="14"/>
  <c r="J25" i="13"/>
  <c r="I48" i="13"/>
  <c r="J48" i="13" s="1"/>
  <c r="H49" i="13"/>
  <c r="H27" i="13"/>
  <c r="I26" i="13"/>
  <c r="J26" i="14" l="1"/>
  <c r="H28" i="14"/>
  <c r="I27" i="14"/>
  <c r="H51" i="14"/>
  <c r="I50" i="14"/>
  <c r="J50" i="14" s="1"/>
  <c r="H28" i="13"/>
  <c r="I27" i="13"/>
  <c r="J26" i="13"/>
  <c r="H50" i="13"/>
  <c r="I49" i="13"/>
  <c r="A16" i="3"/>
  <c r="E18" i="4"/>
  <c r="H20" i="5"/>
  <c r="H43" i="6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E18" i="6"/>
  <c r="H38" i="6" s="1"/>
  <c r="J27" i="14" l="1"/>
  <c r="I51" i="14"/>
  <c r="H52" i="14"/>
  <c r="H29" i="14"/>
  <c r="I28" i="14"/>
  <c r="H51" i="13"/>
  <c r="I50" i="13"/>
  <c r="H29" i="13"/>
  <c r="I28" i="13"/>
  <c r="J49" i="13"/>
  <c r="J27" i="13"/>
  <c r="H39" i="6"/>
  <c r="H40" i="6"/>
  <c r="H22" i="6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21" i="5"/>
  <c r="H22" i="5" s="1"/>
  <c r="H23" i="5" s="1"/>
  <c r="H24" i="5" s="1"/>
  <c r="H25" i="5" s="1"/>
  <c r="H26" i="5" s="1"/>
  <c r="H27" i="5" s="1"/>
  <c r="H30" i="5" s="1"/>
  <c r="H39" i="4"/>
  <c r="H40" i="4" s="1"/>
  <c r="H41" i="4" s="1"/>
  <c r="H42" i="4" s="1"/>
  <c r="A18" i="4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E16" i="3"/>
  <c r="H21" i="3" s="1"/>
  <c r="H22" i="3" s="1"/>
  <c r="H23" i="3" s="1"/>
  <c r="H24" i="3" s="1"/>
  <c r="H25" i="3" s="1"/>
  <c r="H26" i="3" s="1"/>
  <c r="H27" i="3" s="1"/>
  <c r="H28" i="3" s="1"/>
  <c r="H31" i="3" s="1"/>
  <c r="I29" i="14" l="1"/>
  <c r="H30" i="14"/>
  <c r="J51" i="14"/>
  <c r="J28" i="14"/>
  <c r="H53" i="14"/>
  <c r="I52" i="14"/>
  <c r="H23" i="4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I93" i="13"/>
  <c r="J28" i="13"/>
  <c r="J50" i="13"/>
  <c r="H30" i="13"/>
  <c r="I29" i="13"/>
  <c r="J29" i="13" s="1"/>
  <c r="H52" i="13"/>
  <c r="I51" i="13"/>
  <c r="J51" i="13" s="1"/>
  <c r="H32" i="5"/>
  <c r="H34" i="5" s="1"/>
  <c r="H31" i="5"/>
  <c r="H33" i="5" s="1"/>
  <c r="H36" i="5" s="1"/>
  <c r="H32" i="3"/>
  <c r="H34" i="3" s="1"/>
  <c r="H36" i="3" s="1"/>
  <c r="H33" i="3"/>
  <c r="H35" i="3" s="1"/>
  <c r="H38" i="3" s="1"/>
  <c r="J52" i="14" l="1"/>
  <c r="I90" i="14"/>
  <c r="J29" i="14"/>
  <c r="H54" i="14"/>
  <c r="I53" i="14"/>
  <c r="H31" i="14"/>
  <c r="I30" i="14"/>
  <c r="H53" i="13"/>
  <c r="I52" i="13"/>
  <c r="H31" i="13"/>
  <c r="I30" i="13"/>
  <c r="J93" i="13"/>
  <c r="I109" i="13"/>
  <c r="J109" i="13" s="1"/>
  <c r="H37" i="5"/>
  <c r="H35" i="5"/>
  <c r="I35" i="5" s="1"/>
  <c r="J35" i="5" s="1"/>
  <c r="H39" i="3"/>
  <c r="H37" i="3"/>
  <c r="I37" i="3" s="1"/>
  <c r="J37" i="3" s="1"/>
  <c r="H32" i="14" l="1"/>
  <c r="I31" i="14"/>
  <c r="H55" i="14"/>
  <c r="I54" i="14"/>
  <c r="I91" i="14"/>
  <c r="J30" i="14"/>
  <c r="J53" i="14"/>
  <c r="J90" i="14"/>
  <c r="I110" i="14"/>
  <c r="J110" i="14" s="1"/>
  <c r="J30" i="13"/>
  <c r="J52" i="13"/>
  <c r="H32" i="13"/>
  <c r="I31" i="13"/>
  <c r="H54" i="13"/>
  <c r="I53" i="13"/>
  <c r="J53" i="13" s="1"/>
  <c r="I55" i="14" l="1"/>
  <c r="H56" i="14"/>
  <c r="H33" i="14"/>
  <c r="I32" i="14"/>
  <c r="J91" i="14"/>
  <c r="I111" i="14"/>
  <c r="J111" i="14" s="1"/>
  <c r="J54" i="14"/>
  <c r="I92" i="14"/>
  <c r="J31" i="14"/>
  <c r="H55" i="13"/>
  <c r="I54" i="13"/>
  <c r="J54" i="13" s="1"/>
  <c r="H33" i="13"/>
  <c r="I32" i="13"/>
  <c r="I97" i="13"/>
  <c r="J31" i="13"/>
  <c r="I44" i="6"/>
  <c r="I45" i="6"/>
  <c r="I46" i="6"/>
  <c r="I47" i="6"/>
  <c r="I48" i="6"/>
  <c r="J48" i="6" s="1"/>
  <c r="I49" i="6"/>
  <c r="J49" i="6" s="1"/>
  <c r="I50" i="6"/>
  <c r="J50" i="6" s="1"/>
  <c r="I51" i="6"/>
  <c r="J51" i="6" s="1"/>
  <c r="I52" i="6"/>
  <c r="I53" i="6"/>
  <c r="I54" i="6"/>
  <c r="I55" i="6"/>
  <c r="I56" i="6"/>
  <c r="I57" i="6"/>
  <c r="I58" i="6"/>
  <c r="J58" i="6" s="1"/>
  <c r="I59" i="6"/>
  <c r="J59" i="6" s="1"/>
  <c r="I60" i="6"/>
  <c r="J60" i="6" s="1"/>
  <c r="I61" i="6"/>
  <c r="J61" i="6" s="1"/>
  <c r="I62" i="6"/>
  <c r="J62" i="6" s="1"/>
  <c r="I63" i="6"/>
  <c r="J63" i="6" s="1"/>
  <c r="I64" i="6"/>
  <c r="J64" i="6" s="1"/>
  <c r="I65" i="6"/>
  <c r="J65" i="6" s="1"/>
  <c r="I66" i="6"/>
  <c r="J66" i="6" s="1"/>
  <c r="I67" i="6"/>
  <c r="J67" i="6" s="1"/>
  <c r="I68" i="6"/>
  <c r="J68" i="6" s="1"/>
  <c r="I69" i="6"/>
  <c r="J69" i="6" s="1"/>
  <c r="I70" i="6"/>
  <c r="J70" i="6" s="1"/>
  <c r="I71" i="6"/>
  <c r="J71" i="6" s="1"/>
  <c r="I72" i="6"/>
  <c r="J72" i="6" s="1"/>
  <c r="I73" i="6"/>
  <c r="J73" i="6" s="1"/>
  <c r="I74" i="6"/>
  <c r="J74" i="6" s="1"/>
  <c r="I75" i="6"/>
  <c r="J75" i="6" s="1"/>
  <c r="I76" i="6"/>
  <c r="J76" i="6" s="1"/>
  <c r="I77" i="6"/>
  <c r="J77" i="6" s="1"/>
  <c r="I78" i="6"/>
  <c r="J78" i="6" s="1"/>
  <c r="I79" i="6"/>
  <c r="J79" i="6" s="1"/>
  <c r="I80" i="6"/>
  <c r="J80" i="6" s="1"/>
  <c r="I81" i="6"/>
  <c r="J81" i="6" s="1"/>
  <c r="I82" i="6"/>
  <c r="J82" i="6" s="1"/>
  <c r="I83" i="6"/>
  <c r="J83" i="6" s="1"/>
  <c r="I84" i="6"/>
  <c r="J84" i="6" s="1"/>
  <c r="I43" i="6"/>
  <c r="I39" i="6"/>
  <c r="J39" i="6" s="1"/>
  <c r="I40" i="6"/>
  <c r="I38" i="6"/>
  <c r="J38" i="6" s="1"/>
  <c r="I35" i="6"/>
  <c r="I34" i="6"/>
  <c r="I33" i="6"/>
  <c r="I32" i="6"/>
  <c r="I31" i="6"/>
  <c r="I30" i="6"/>
  <c r="I29" i="6"/>
  <c r="J29" i="6" s="1"/>
  <c r="I28" i="6"/>
  <c r="I27" i="6"/>
  <c r="I26" i="6"/>
  <c r="I25" i="6"/>
  <c r="I24" i="6"/>
  <c r="I23" i="6"/>
  <c r="I22" i="6"/>
  <c r="J22" i="6" s="1"/>
  <c r="I37" i="5"/>
  <c r="I36" i="5"/>
  <c r="I34" i="5"/>
  <c r="I33" i="5"/>
  <c r="I32" i="5"/>
  <c r="I31" i="5"/>
  <c r="I30" i="5"/>
  <c r="I27" i="5"/>
  <c r="I26" i="5"/>
  <c r="I25" i="5"/>
  <c r="I24" i="5"/>
  <c r="I23" i="5"/>
  <c r="I22" i="5"/>
  <c r="I21" i="5"/>
  <c r="I20" i="5"/>
  <c r="I40" i="4"/>
  <c r="J40" i="4" s="1"/>
  <c r="I41" i="4"/>
  <c r="J41" i="4" s="1"/>
  <c r="I42" i="4"/>
  <c r="J42" i="4" s="1"/>
  <c r="I46" i="4"/>
  <c r="J46" i="4" s="1"/>
  <c r="I47" i="4"/>
  <c r="J47" i="4" s="1"/>
  <c r="I48" i="4"/>
  <c r="J48" i="4" s="1"/>
  <c r="I49" i="4"/>
  <c r="J49" i="4" s="1"/>
  <c r="I50" i="4"/>
  <c r="J50" i="4" s="1"/>
  <c r="I51" i="4"/>
  <c r="J51" i="4" s="1"/>
  <c r="I52" i="4"/>
  <c r="J52" i="4" s="1"/>
  <c r="I53" i="4"/>
  <c r="J53" i="4" s="1"/>
  <c r="I54" i="4"/>
  <c r="J54" i="4" s="1"/>
  <c r="I55" i="4"/>
  <c r="J55" i="4" s="1"/>
  <c r="I56" i="4"/>
  <c r="J56" i="4" s="1"/>
  <c r="I57" i="4"/>
  <c r="J57" i="4" s="1"/>
  <c r="I58" i="4"/>
  <c r="J58" i="4" s="1"/>
  <c r="I59" i="4"/>
  <c r="J59" i="4" s="1"/>
  <c r="I60" i="4"/>
  <c r="J60" i="4" s="1"/>
  <c r="I61" i="4"/>
  <c r="J61" i="4" s="1"/>
  <c r="I62" i="4"/>
  <c r="J62" i="4" s="1"/>
  <c r="I63" i="4"/>
  <c r="J63" i="4" s="1"/>
  <c r="I64" i="4"/>
  <c r="J64" i="4" s="1"/>
  <c r="I65" i="4"/>
  <c r="J65" i="4" s="1"/>
  <c r="I66" i="4"/>
  <c r="J66" i="4" s="1"/>
  <c r="I67" i="4"/>
  <c r="J67" i="4" s="1"/>
  <c r="I68" i="4"/>
  <c r="J68" i="4" s="1"/>
  <c r="I69" i="4"/>
  <c r="J69" i="4" s="1"/>
  <c r="I70" i="4"/>
  <c r="J70" i="4" s="1"/>
  <c r="I71" i="4"/>
  <c r="J71" i="4" s="1"/>
  <c r="I72" i="4"/>
  <c r="J72" i="4" s="1"/>
  <c r="I73" i="4"/>
  <c r="J73" i="4" s="1"/>
  <c r="I74" i="4"/>
  <c r="J74" i="4" s="1"/>
  <c r="I75" i="4"/>
  <c r="J75" i="4" s="1"/>
  <c r="I45" i="4"/>
  <c r="I39" i="4"/>
  <c r="J39" i="4" s="1"/>
  <c r="I30" i="4"/>
  <c r="I31" i="4"/>
  <c r="I32" i="4"/>
  <c r="J32" i="4" s="1"/>
  <c r="I33" i="4"/>
  <c r="I94" i="4" s="1"/>
  <c r="I34" i="4"/>
  <c r="I95" i="4" s="1"/>
  <c r="I35" i="4"/>
  <c r="J35" i="4" s="1"/>
  <c r="I36" i="4"/>
  <c r="J36" i="4" s="1"/>
  <c r="I29" i="4"/>
  <c r="I28" i="4"/>
  <c r="I27" i="4"/>
  <c r="I26" i="4"/>
  <c r="I25" i="4"/>
  <c r="I24" i="4"/>
  <c r="I23" i="4"/>
  <c r="I35" i="3"/>
  <c r="I36" i="3"/>
  <c r="I38" i="3"/>
  <c r="I39" i="3"/>
  <c r="I34" i="3"/>
  <c r="I33" i="3"/>
  <c r="I32" i="3"/>
  <c r="I31" i="3"/>
  <c r="I28" i="3"/>
  <c r="I27" i="3"/>
  <c r="I26" i="3"/>
  <c r="I25" i="3"/>
  <c r="I24" i="3"/>
  <c r="I23" i="3"/>
  <c r="I22" i="3"/>
  <c r="I21" i="3"/>
  <c r="I82" i="4" l="1"/>
  <c r="J82" i="4" s="1"/>
  <c r="J43" i="4"/>
  <c r="I87" i="4"/>
  <c r="I108" i="4" s="1"/>
  <c r="J108" i="4" s="1"/>
  <c r="I33" i="14"/>
  <c r="H34" i="14"/>
  <c r="J55" i="14"/>
  <c r="J92" i="14"/>
  <c r="I112" i="14"/>
  <c r="J112" i="14" s="1"/>
  <c r="I93" i="14"/>
  <c r="J32" i="14"/>
  <c r="H57" i="14"/>
  <c r="I56" i="14"/>
  <c r="J56" i="14" s="1"/>
  <c r="I98" i="13"/>
  <c r="J32" i="13"/>
  <c r="J97" i="13"/>
  <c r="I113" i="13"/>
  <c r="J113" i="13" s="1"/>
  <c r="H34" i="13"/>
  <c r="I33" i="13"/>
  <c r="H56" i="13"/>
  <c r="I55" i="13"/>
  <c r="J55" i="13" s="1"/>
  <c r="J31" i="5"/>
  <c r="I51" i="5"/>
  <c r="J33" i="5"/>
  <c r="I53" i="5"/>
  <c r="J53" i="5" s="1"/>
  <c r="J36" i="5"/>
  <c r="I55" i="5"/>
  <c r="J32" i="5"/>
  <c r="I52" i="5"/>
  <c r="J34" i="5"/>
  <c r="I54" i="5"/>
  <c r="J37" i="5"/>
  <c r="I56" i="5"/>
  <c r="J30" i="5"/>
  <c r="I50" i="5"/>
  <c r="J23" i="5"/>
  <c r="J44" i="5" s="1"/>
  <c r="J63" i="5" s="1"/>
  <c r="I44" i="5"/>
  <c r="J25" i="5"/>
  <c r="J46" i="5" s="1"/>
  <c r="J65" i="5" s="1"/>
  <c r="I46" i="5"/>
  <c r="I65" i="5" s="1"/>
  <c r="J27" i="5"/>
  <c r="J48" i="5" s="1"/>
  <c r="J67" i="5" s="1"/>
  <c r="I48" i="5"/>
  <c r="I67" i="5" s="1"/>
  <c r="J22" i="5"/>
  <c r="J43" i="5" s="1"/>
  <c r="J62" i="5" s="1"/>
  <c r="I43" i="5"/>
  <c r="I62" i="5" s="1"/>
  <c r="J24" i="5"/>
  <c r="J45" i="5" s="1"/>
  <c r="J64" i="5" s="1"/>
  <c r="I45" i="5"/>
  <c r="I64" i="5" s="1"/>
  <c r="J26" i="5"/>
  <c r="J47" i="5" s="1"/>
  <c r="J66" i="5" s="1"/>
  <c r="I47" i="5"/>
  <c r="I66" i="5" s="1"/>
  <c r="J21" i="5"/>
  <c r="J42" i="5" s="1"/>
  <c r="J61" i="5" s="1"/>
  <c r="I42" i="5"/>
  <c r="I61" i="5" s="1"/>
  <c r="J20" i="5"/>
  <c r="I41" i="5"/>
  <c r="I60" i="5" s="1"/>
  <c r="I84" i="4"/>
  <c r="J84" i="4" s="1"/>
  <c r="I86" i="4"/>
  <c r="I116" i="4"/>
  <c r="J116" i="4" s="1"/>
  <c r="J95" i="4"/>
  <c r="I92" i="4"/>
  <c r="I89" i="4"/>
  <c r="I91" i="4"/>
  <c r="I88" i="4"/>
  <c r="J27" i="4"/>
  <c r="I85" i="4"/>
  <c r="J34" i="4"/>
  <c r="I115" i="4"/>
  <c r="J115" i="4" s="1"/>
  <c r="J94" i="4"/>
  <c r="I93" i="4"/>
  <c r="I90" i="4"/>
  <c r="J30" i="4"/>
  <c r="J33" i="3"/>
  <c r="J54" i="3" s="1"/>
  <c r="I54" i="3"/>
  <c r="I86" i="3" s="1"/>
  <c r="J86" i="3" s="1"/>
  <c r="J39" i="3"/>
  <c r="J59" i="3" s="1"/>
  <c r="I59" i="3"/>
  <c r="I91" i="3" s="1"/>
  <c r="J91" i="3" s="1"/>
  <c r="J36" i="3"/>
  <c r="J57" i="3" s="1"/>
  <c r="I57" i="3"/>
  <c r="J32" i="3"/>
  <c r="J53" i="3" s="1"/>
  <c r="I53" i="3"/>
  <c r="I85" i="3" s="1"/>
  <c r="J85" i="3" s="1"/>
  <c r="J34" i="3"/>
  <c r="J55" i="3" s="1"/>
  <c r="I55" i="3"/>
  <c r="J38" i="3"/>
  <c r="J58" i="3" s="1"/>
  <c r="I58" i="3"/>
  <c r="I90" i="3" s="1"/>
  <c r="J35" i="3"/>
  <c r="J56" i="3" s="1"/>
  <c r="I56" i="3"/>
  <c r="J31" i="3"/>
  <c r="I52" i="3"/>
  <c r="I84" i="3" s="1"/>
  <c r="J84" i="3" s="1"/>
  <c r="J23" i="3"/>
  <c r="J45" i="3" s="1"/>
  <c r="I45" i="3"/>
  <c r="I77" i="3" s="1"/>
  <c r="J77" i="3" s="1"/>
  <c r="J25" i="3"/>
  <c r="J47" i="3" s="1"/>
  <c r="I47" i="3"/>
  <c r="I79" i="3" s="1"/>
  <c r="J27" i="3"/>
  <c r="J49" i="3" s="1"/>
  <c r="I49" i="3"/>
  <c r="I81" i="3" s="1"/>
  <c r="J81" i="3" s="1"/>
  <c r="J24" i="3"/>
  <c r="J46" i="3" s="1"/>
  <c r="I46" i="3"/>
  <c r="J26" i="3"/>
  <c r="J48" i="3" s="1"/>
  <c r="I48" i="3"/>
  <c r="I80" i="3" s="1"/>
  <c r="J80" i="3" s="1"/>
  <c r="J28" i="3"/>
  <c r="J50" i="3" s="1"/>
  <c r="I50" i="3"/>
  <c r="I82" i="3" s="1"/>
  <c r="J82" i="3" s="1"/>
  <c r="J22" i="3"/>
  <c r="J44" i="3" s="1"/>
  <c r="I44" i="3"/>
  <c r="I76" i="3" s="1"/>
  <c r="J76" i="3" s="1"/>
  <c r="J21" i="3"/>
  <c r="I43" i="3"/>
  <c r="I75" i="3" s="1"/>
  <c r="J75" i="3" s="1"/>
  <c r="J25" i="6"/>
  <c r="I91" i="6"/>
  <c r="J27" i="6"/>
  <c r="I93" i="6"/>
  <c r="J93" i="6" s="1"/>
  <c r="J30" i="6"/>
  <c r="I97" i="6"/>
  <c r="I96" i="6"/>
  <c r="J32" i="6"/>
  <c r="I99" i="6"/>
  <c r="J34" i="6"/>
  <c r="I101" i="6"/>
  <c r="J57" i="6"/>
  <c r="J55" i="6"/>
  <c r="J53" i="6"/>
  <c r="J47" i="6"/>
  <c r="J45" i="6"/>
  <c r="J26" i="6"/>
  <c r="I92" i="6"/>
  <c r="J28" i="6"/>
  <c r="I94" i="6"/>
  <c r="J31" i="6"/>
  <c r="I98" i="6"/>
  <c r="J33" i="6"/>
  <c r="I100" i="6"/>
  <c r="I95" i="6"/>
  <c r="J35" i="6"/>
  <c r="I102" i="6"/>
  <c r="J40" i="6"/>
  <c r="J41" i="6" s="1"/>
  <c r="J43" i="6"/>
  <c r="J56" i="6"/>
  <c r="J54" i="6"/>
  <c r="J52" i="6"/>
  <c r="J46" i="6"/>
  <c r="J44" i="6"/>
  <c r="J88" i="6"/>
  <c r="I88" i="6"/>
  <c r="I104" i="6" s="1"/>
  <c r="J23" i="6"/>
  <c r="J89" i="6" s="1"/>
  <c r="I89" i="6"/>
  <c r="I105" i="6" s="1"/>
  <c r="J105" i="6" s="1"/>
  <c r="J24" i="6"/>
  <c r="J90" i="6" s="1"/>
  <c r="I90" i="6"/>
  <c r="I106" i="6" s="1"/>
  <c r="J106" i="6" s="1"/>
  <c r="J33" i="4"/>
  <c r="J31" i="4"/>
  <c r="J28" i="4"/>
  <c r="J25" i="4"/>
  <c r="I81" i="4"/>
  <c r="I102" i="4" s="1"/>
  <c r="J102" i="4" s="1"/>
  <c r="I96" i="4"/>
  <c r="J23" i="4"/>
  <c r="J79" i="4" s="1"/>
  <c r="I79" i="4"/>
  <c r="I100" i="4" s="1"/>
  <c r="I97" i="4"/>
  <c r="J24" i="4"/>
  <c r="J80" i="4" s="1"/>
  <c r="I80" i="4"/>
  <c r="I101" i="4" s="1"/>
  <c r="J101" i="4" s="1"/>
  <c r="J29" i="4"/>
  <c r="J45" i="4"/>
  <c r="J76" i="4" s="1"/>
  <c r="I83" i="4"/>
  <c r="J83" i="4" s="1"/>
  <c r="J26" i="4"/>
  <c r="J87" i="4" l="1"/>
  <c r="J85" i="6"/>
  <c r="J38" i="5"/>
  <c r="J33" i="14"/>
  <c r="H58" i="14"/>
  <c r="I57" i="14"/>
  <c r="J93" i="14"/>
  <c r="I113" i="14"/>
  <c r="J113" i="14" s="1"/>
  <c r="H35" i="14"/>
  <c r="I35" i="14" s="1"/>
  <c r="I34" i="14"/>
  <c r="H57" i="13"/>
  <c r="I56" i="13"/>
  <c r="H35" i="13"/>
  <c r="I35" i="13" s="1"/>
  <c r="I34" i="13"/>
  <c r="I99" i="13"/>
  <c r="J33" i="13"/>
  <c r="J98" i="13"/>
  <c r="I114" i="13"/>
  <c r="J114" i="13" s="1"/>
  <c r="J36" i="6"/>
  <c r="J41" i="5"/>
  <c r="J60" i="5" s="1"/>
  <c r="J28" i="5"/>
  <c r="J43" i="3"/>
  <c r="J29" i="3"/>
  <c r="J52" i="3"/>
  <c r="J40" i="3"/>
  <c r="J62" i="3" s="1"/>
  <c r="J81" i="4"/>
  <c r="J37" i="4"/>
  <c r="J77" i="4" s="1"/>
  <c r="J100" i="6"/>
  <c r="I116" i="6"/>
  <c r="J116" i="6" s="1"/>
  <c r="J98" i="6"/>
  <c r="I114" i="6"/>
  <c r="J114" i="6" s="1"/>
  <c r="J94" i="6"/>
  <c r="I110" i="6"/>
  <c r="J110" i="6" s="1"/>
  <c r="J92" i="6"/>
  <c r="J97" i="6"/>
  <c r="I113" i="6"/>
  <c r="J113" i="6" s="1"/>
  <c r="J91" i="6"/>
  <c r="J104" i="6"/>
  <c r="J102" i="6"/>
  <c r="I118" i="6"/>
  <c r="J118" i="6" s="1"/>
  <c r="J95" i="6"/>
  <c r="I111" i="6"/>
  <c r="J111" i="6" s="1"/>
  <c r="J101" i="6"/>
  <c r="I117" i="6"/>
  <c r="J117" i="6" s="1"/>
  <c r="J99" i="6"/>
  <c r="I115" i="6"/>
  <c r="J115" i="6" s="1"/>
  <c r="J96" i="6"/>
  <c r="I112" i="6"/>
  <c r="J112" i="6" s="1"/>
  <c r="J56" i="5"/>
  <c r="I75" i="5"/>
  <c r="J75" i="5" s="1"/>
  <c r="J54" i="5"/>
  <c r="J52" i="5"/>
  <c r="I74" i="5"/>
  <c r="I73" i="5" s="1"/>
  <c r="J73" i="5" s="1"/>
  <c r="J55" i="5"/>
  <c r="I70" i="5"/>
  <c r="J70" i="5" s="1"/>
  <c r="J51" i="5"/>
  <c r="I69" i="5"/>
  <c r="J69" i="5" s="1"/>
  <c r="J50" i="5"/>
  <c r="I63" i="5"/>
  <c r="I118" i="4"/>
  <c r="J118" i="4" s="1"/>
  <c r="J97" i="4"/>
  <c r="I114" i="4"/>
  <c r="J114" i="4" s="1"/>
  <c r="J93" i="4"/>
  <c r="I106" i="4"/>
  <c r="J106" i="4" s="1"/>
  <c r="J85" i="4"/>
  <c r="I109" i="4"/>
  <c r="J109" i="4" s="1"/>
  <c r="J88" i="4"/>
  <c r="I110" i="4"/>
  <c r="J110" i="4" s="1"/>
  <c r="J89" i="4"/>
  <c r="I107" i="4"/>
  <c r="J107" i="4" s="1"/>
  <c r="J86" i="4"/>
  <c r="I117" i="4"/>
  <c r="J117" i="4" s="1"/>
  <c r="J96" i="4"/>
  <c r="I111" i="4"/>
  <c r="J111" i="4" s="1"/>
  <c r="J90" i="4"/>
  <c r="I112" i="4"/>
  <c r="J112" i="4" s="1"/>
  <c r="J91" i="4"/>
  <c r="I113" i="4"/>
  <c r="J113" i="4" s="1"/>
  <c r="J92" i="4"/>
  <c r="I105" i="4"/>
  <c r="J105" i="4" s="1"/>
  <c r="J100" i="4"/>
  <c r="I104" i="4"/>
  <c r="J104" i="4" s="1"/>
  <c r="I103" i="4"/>
  <c r="J103" i="4" s="1"/>
  <c r="I88" i="3"/>
  <c r="J88" i="3" s="1"/>
  <c r="J90" i="3"/>
  <c r="I87" i="3"/>
  <c r="J87" i="3" s="1"/>
  <c r="I89" i="3"/>
  <c r="J89" i="3" s="1"/>
  <c r="I78" i="3"/>
  <c r="J78" i="3" s="1"/>
  <c r="J79" i="3"/>
  <c r="J86" i="6" l="1"/>
  <c r="J34" i="14"/>
  <c r="H59" i="14"/>
  <c r="I58" i="14"/>
  <c r="J58" i="14" s="1"/>
  <c r="J35" i="14"/>
  <c r="J36" i="14" s="1"/>
  <c r="J57" i="14"/>
  <c r="J34" i="13"/>
  <c r="J56" i="13"/>
  <c r="J99" i="13"/>
  <c r="I115" i="13"/>
  <c r="J115" i="13" s="1"/>
  <c r="I101" i="13"/>
  <c r="J35" i="13"/>
  <c r="H58" i="13"/>
  <c r="I57" i="13"/>
  <c r="J57" i="13" s="1"/>
  <c r="I71" i="5"/>
  <c r="J71" i="5" s="1"/>
  <c r="I107" i="6"/>
  <c r="J107" i="6" s="1"/>
  <c r="I108" i="6"/>
  <c r="J108" i="6" s="1"/>
  <c r="I109" i="6"/>
  <c r="J109" i="6" s="1"/>
  <c r="I72" i="5"/>
  <c r="J72" i="5" s="1"/>
  <c r="J74" i="5"/>
  <c r="I59" i="14" l="1"/>
  <c r="J59" i="14" s="1"/>
  <c r="H60" i="14"/>
  <c r="H59" i="13"/>
  <c r="I58" i="13"/>
  <c r="J101" i="13"/>
  <c r="I117" i="13"/>
  <c r="J117" i="13" s="1"/>
  <c r="J36" i="13"/>
  <c r="H61" i="14" l="1"/>
  <c r="I60" i="14"/>
  <c r="J58" i="13"/>
  <c r="H60" i="13"/>
  <c r="I59" i="13"/>
  <c r="H62" i="14" l="1"/>
  <c r="I61" i="14"/>
  <c r="J60" i="14"/>
  <c r="I84" i="14"/>
  <c r="J59" i="13"/>
  <c r="H61" i="13"/>
  <c r="I60" i="13"/>
  <c r="J60" i="13" s="1"/>
  <c r="J84" i="14" l="1"/>
  <c r="I104" i="14"/>
  <c r="J104" i="14" s="1"/>
  <c r="J61" i="14"/>
  <c r="I85" i="14"/>
  <c r="H63" i="14"/>
  <c r="I62" i="14"/>
  <c r="H62" i="13"/>
  <c r="I61" i="13"/>
  <c r="J61" i="13" s="1"/>
  <c r="I63" i="14" l="1"/>
  <c r="H64" i="14"/>
  <c r="J62" i="14"/>
  <c r="I86" i="14"/>
  <c r="J85" i="14"/>
  <c r="I105" i="14"/>
  <c r="J105" i="14" s="1"/>
  <c r="H63" i="13"/>
  <c r="I62" i="13"/>
  <c r="J86" i="14" l="1"/>
  <c r="I106" i="14"/>
  <c r="J106" i="14" s="1"/>
  <c r="H65" i="14"/>
  <c r="I64" i="14"/>
  <c r="J63" i="14"/>
  <c r="I87" i="14"/>
  <c r="J62" i="13"/>
  <c r="H64" i="13"/>
  <c r="I63" i="13"/>
  <c r="J63" i="13" s="1"/>
  <c r="H66" i="14" l="1"/>
  <c r="I65" i="14"/>
  <c r="J87" i="14"/>
  <c r="I107" i="14"/>
  <c r="J107" i="14" s="1"/>
  <c r="J64" i="14"/>
  <c r="I88" i="14"/>
  <c r="H65" i="13"/>
  <c r="I64" i="13"/>
  <c r="J88" i="14" l="1"/>
  <c r="I108" i="14"/>
  <c r="J108" i="14" s="1"/>
  <c r="J65" i="14"/>
  <c r="I89" i="14"/>
  <c r="H67" i="14"/>
  <c r="I66" i="14"/>
  <c r="H66" i="13"/>
  <c r="I65" i="13"/>
  <c r="J65" i="13" s="1"/>
  <c r="J64" i="13"/>
  <c r="I67" i="14" l="1"/>
  <c r="H68" i="14"/>
  <c r="J66" i="14"/>
  <c r="I94" i="14"/>
  <c r="J89" i="14"/>
  <c r="I109" i="14"/>
  <c r="J109" i="14" s="1"/>
  <c r="H67" i="13"/>
  <c r="I66" i="13"/>
  <c r="J94" i="14" l="1"/>
  <c r="I114" i="14"/>
  <c r="J114" i="14" s="1"/>
  <c r="H69" i="14"/>
  <c r="I68" i="14"/>
  <c r="J68" i="14" s="1"/>
  <c r="J67" i="14"/>
  <c r="J66" i="13"/>
  <c r="H68" i="13"/>
  <c r="I67" i="13"/>
  <c r="J67" i="13" s="1"/>
  <c r="H70" i="14" l="1"/>
  <c r="I69" i="14"/>
  <c r="H69" i="13"/>
  <c r="I68" i="13"/>
  <c r="J68" i="13" s="1"/>
  <c r="H71" i="14" l="1"/>
  <c r="I70" i="14"/>
  <c r="J69" i="14"/>
  <c r="I82" i="14"/>
  <c r="I83" i="14"/>
  <c r="I81" i="14"/>
  <c r="H70" i="13"/>
  <c r="I69" i="13"/>
  <c r="J69" i="13" s="1"/>
  <c r="J81" i="14" l="1"/>
  <c r="I101" i="14"/>
  <c r="J101" i="14" s="1"/>
  <c r="J82" i="14"/>
  <c r="I102" i="14"/>
  <c r="J102" i="14" s="1"/>
  <c r="J70" i="14"/>
  <c r="J83" i="14"/>
  <c r="I103" i="14"/>
  <c r="J103" i="14" s="1"/>
  <c r="I71" i="14"/>
  <c r="H72" i="14"/>
  <c r="H71" i="13"/>
  <c r="I70" i="13"/>
  <c r="J70" i="13" s="1"/>
  <c r="J71" i="14" l="1"/>
  <c r="I96" i="14"/>
  <c r="H73" i="14"/>
  <c r="I72" i="14"/>
  <c r="H72" i="13"/>
  <c r="I71" i="13"/>
  <c r="J71" i="13" s="1"/>
  <c r="H74" i="14" l="1"/>
  <c r="I74" i="14" s="1"/>
  <c r="J74" i="14" s="1"/>
  <c r="I73" i="14"/>
  <c r="J73" i="14" s="1"/>
  <c r="J72" i="14"/>
  <c r="J96" i="14"/>
  <c r="I116" i="14"/>
  <c r="J116" i="14" s="1"/>
  <c r="H73" i="13"/>
  <c r="I72" i="13"/>
  <c r="J75" i="14" l="1"/>
  <c r="J76" i="14" s="1"/>
  <c r="I95" i="14"/>
  <c r="I115" i="14" s="1"/>
  <c r="J115" i="14" s="1"/>
  <c r="H74" i="13"/>
  <c r="I73" i="13"/>
  <c r="J73" i="13" s="1"/>
  <c r="J72" i="13"/>
  <c r="J95" i="14" l="1"/>
  <c r="H75" i="13"/>
  <c r="I74" i="13"/>
  <c r="J74" i="13" l="1"/>
  <c r="H76" i="13"/>
  <c r="I75" i="13"/>
  <c r="J75" i="13" s="1"/>
  <c r="H77" i="13" l="1"/>
  <c r="I76" i="13"/>
  <c r="J76" i="13" s="1"/>
  <c r="I94" i="13" l="1"/>
  <c r="H78" i="13"/>
  <c r="I77" i="13"/>
  <c r="J77" i="13" s="1"/>
  <c r="J94" i="13" l="1"/>
  <c r="I110" i="13"/>
  <c r="J110" i="13" s="1"/>
  <c r="H79" i="13"/>
  <c r="I78" i="13"/>
  <c r="J78" i="13" s="1"/>
  <c r="H80" i="13" l="1"/>
  <c r="I79" i="13"/>
  <c r="H81" i="13" l="1"/>
  <c r="I80" i="13"/>
  <c r="J79" i="13"/>
  <c r="I95" i="13"/>
  <c r="J95" i="13" l="1"/>
  <c r="I111" i="13"/>
  <c r="J111" i="13" s="1"/>
  <c r="J80" i="13"/>
  <c r="I96" i="13"/>
  <c r="H82" i="13"/>
  <c r="I81" i="13"/>
  <c r="H83" i="13" l="1"/>
  <c r="I82" i="13"/>
  <c r="J81" i="13"/>
  <c r="I100" i="13"/>
  <c r="J96" i="13"/>
  <c r="I112" i="13"/>
  <c r="J112" i="13" s="1"/>
  <c r="J100" i="13" l="1"/>
  <c r="I116" i="13"/>
  <c r="J116" i="13" s="1"/>
  <c r="J82" i="13"/>
  <c r="H84" i="13"/>
  <c r="I84" i="13" s="1"/>
  <c r="J84" i="13" s="1"/>
  <c r="J85" i="13" s="1"/>
  <c r="I83" i="13"/>
  <c r="J83" i="13" s="1"/>
  <c r="I90" i="13" l="1"/>
  <c r="I92" i="13"/>
  <c r="I91" i="13"/>
  <c r="J92" i="13" l="1"/>
  <c r="I108" i="13"/>
  <c r="J108" i="13" s="1"/>
  <c r="J91" i="13"/>
  <c r="I107" i="13"/>
  <c r="J107" i="13" s="1"/>
  <c r="J90" i="13"/>
  <c r="I106" i="13"/>
  <c r="J106" i="13" s="1"/>
</calcChain>
</file>

<file path=xl/sharedStrings.xml><?xml version="1.0" encoding="utf-8"?>
<sst xmlns="http://schemas.openxmlformats.org/spreadsheetml/2006/main" count="4225" uniqueCount="710">
  <si>
    <t>ПРОТОКОЛ СОГЛАСОВАНИЯ (ВЕДОМОСТЬ)</t>
  </si>
  <si>
    <t>ДОГОВОРНОЙ ЦЕНЫ</t>
  </si>
  <si>
    <t>№ поз.</t>
  </si>
  <si>
    <t>Основание</t>
  </si>
  <si>
    <t>Наименование работ</t>
  </si>
  <si>
    <t>Единица измерения</t>
  </si>
  <si>
    <t>Количество</t>
  </si>
  <si>
    <t>Цена за единицу</t>
  </si>
  <si>
    <t>Стоимость, руб.</t>
  </si>
  <si>
    <t>1.</t>
  </si>
  <si>
    <t>0.001</t>
  </si>
  <si>
    <t>2.</t>
  </si>
  <si>
    <t>0.01</t>
  </si>
  <si>
    <t>3.</t>
  </si>
  <si>
    <t>4.</t>
  </si>
  <si>
    <t>5.</t>
  </si>
  <si>
    <t>6.</t>
  </si>
  <si>
    <t>7.</t>
  </si>
  <si>
    <t>8.</t>
  </si>
  <si>
    <t>100 м</t>
  </si>
  <si>
    <t>9.</t>
  </si>
  <si>
    <t>10.</t>
  </si>
  <si>
    <t>11.</t>
  </si>
  <si>
    <t>12.</t>
  </si>
  <si>
    <t>1 шт.</t>
  </si>
  <si>
    <t>13.</t>
  </si>
  <si>
    <t>Ц08-01-066-01</t>
  </si>
  <si>
    <t>1 компл. (3 фазы)</t>
  </si>
  <si>
    <t>2 008.26</t>
  </si>
  <si>
    <t>14.</t>
  </si>
  <si>
    <t>100 шт.</t>
  </si>
  <si>
    <t>15.</t>
  </si>
  <si>
    <t>16.</t>
  </si>
  <si>
    <t>17.</t>
  </si>
  <si>
    <t>прайс.</t>
  </si>
  <si>
    <t>км</t>
  </si>
  <si>
    <t>18.</t>
  </si>
  <si>
    <t>19.</t>
  </si>
  <si>
    <t>20.</t>
  </si>
  <si>
    <t>шт.</t>
  </si>
  <si>
    <t>21.</t>
  </si>
  <si>
    <t>кг</t>
  </si>
  <si>
    <t>22.</t>
  </si>
  <si>
    <t>23.</t>
  </si>
  <si>
    <t>24.</t>
  </si>
  <si>
    <t>2 123.96</t>
  </si>
  <si>
    <t>25.</t>
  </si>
  <si>
    <t>м</t>
  </si>
  <si>
    <t>26.</t>
  </si>
  <si>
    <t>шт</t>
  </si>
  <si>
    <t>27.</t>
  </si>
  <si>
    <t>28.</t>
  </si>
  <si>
    <t>рулон</t>
  </si>
  <si>
    <t>29.</t>
  </si>
  <si>
    <t>30.</t>
  </si>
  <si>
    <t>31.</t>
  </si>
  <si>
    <t>32.</t>
  </si>
  <si>
    <t>м3</t>
  </si>
  <si>
    <t>для строительно - монтажных работ:</t>
  </si>
  <si>
    <t>для пусконаладочных и демонтажных работ:</t>
  </si>
  <si>
    <t>1,05 дефлятор перевода на 2017 год,</t>
  </si>
  <si>
    <t>1,04 зональный коэффициент,</t>
  </si>
  <si>
    <t>1,0549 зимнее удорожание,</t>
  </si>
  <si>
    <t>1,03 непредвиденные расходы</t>
  </si>
  <si>
    <t>К или К1</t>
  </si>
  <si>
    <t>Договорная цена, руб.       (без НДС)</t>
  </si>
  <si>
    <t>Договорная цена, руб.                (с НДС)</t>
  </si>
  <si>
    <t>на Строительство ВЛ-0,4 кВ, демонтаж на единицу объема (2017)</t>
  </si>
  <si>
    <t>Раздел 1.  ПОДГОТОВИТЕЛЬНЫЕ РАБОТЫ</t>
  </si>
  <si>
    <t>Е01-02-099-01</t>
  </si>
  <si>
    <t>Валка деревьев мягких пород с корня, диаметр стволов до 16 см</t>
  </si>
  <si>
    <t>100 деревьев</t>
  </si>
  <si>
    <t>1 982.13</t>
  </si>
  <si>
    <t>Е01-02-119-02</t>
  </si>
  <si>
    <t>Расчистка площадей от кустарника и мелколесья вручную при средней поросли</t>
  </si>
  <si>
    <t>100 м2</t>
  </si>
  <si>
    <t>1 490.00</t>
  </si>
  <si>
    <t>Е47-01-108-01</t>
  </si>
  <si>
    <t>Обрезка и прореживание крон деревьев при диаметре ствола до 250 мм, количеством срезов 15-20</t>
  </si>
  <si>
    <t>1 дерево</t>
  </si>
  <si>
    <t>486.51</t>
  </si>
  <si>
    <t>Т01-01-01-009</t>
  </si>
  <si>
    <t>Погрузка при автомобильных перевозках дров</t>
  </si>
  <si>
    <t>1 т груза</t>
  </si>
  <si>
    <t>157.62</t>
  </si>
  <si>
    <t>Т03-01-01-050</t>
  </si>
  <si>
    <t>Перевозка грузов I класса автомобилями бортовыми грузоподъемностью до 15 т на расстояние до 50 км</t>
  </si>
  <si>
    <t>235.06</t>
  </si>
  <si>
    <t>Т01-01-02-009</t>
  </si>
  <si>
    <t>Разгрузка при автомобильных перевозках дров</t>
  </si>
  <si>
    <t>Текущая цена.</t>
  </si>
  <si>
    <t>Сдача на свалку</t>
  </si>
  <si>
    <t>30.00</t>
  </si>
  <si>
    <t>Е01-02-113-05</t>
  </si>
  <si>
    <t>Срезка кустарника и мелколесья в торфяных и переувлажненных грунтах кусторезами на тракторе мощностью 118 кВт (160 л.с.), кустарник и мелколесье средние</t>
  </si>
  <si>
    <t>1 га</t>
  </si>
  <si>
    <t>2 910.03</t>
  </si>
  <si>
    <t>Раздел 2.  ДЕМОНТАЖНЫЕ РАБОТЫ</t>
  </si>
  <si>
    <t>Е33-04-040-01</t>
  </si>
  <si>
    <t>Демонтаж 3-х проводов ВЛ 0,38 кВ</t>
  </si>
  <si>
    <t>1 опора (3 провода)</t>
  </si>
  <si>
    <t>849.80</t>
  </si>
  <si>
    <t>Е33-04-040-02</t>
  </si>
  <si>
    <t>Демонтаж одного дополнительного провода</t>
  </si>
  <si>
    <t>127.27</t>
  </si>
  <si>
    <t>Ц08-02-305-04</t>
  </si>
  <si>
    <t>121.11</t>
  </si>
  <si>
    <t>Е33-04-042-03</t>
  </si>
  <si>
    <t>Демонтаж опор ВЛ 0,38-10 кВ без приставок одностоечных с двумя подкосами</t>
  </si>
  <si>
    <t>1 опора</t>
  </si>
  <si>
    <t>4 037.08</t>
  </si>
  <si>
    <t>Е33-04-042-02</t>
  </si>
  <si>
    <t>Демонтаж опор ВЛ 0,38-10 кВ без приставок одностоечных с подкосом</t>
  </si>
  <si>
    <t>2 767.78</t>
  </si>
  <si>
    <t>Е33-04-042-01</t>
  </si>
  <si>
    <t>Демонтаж опор ВЛ 0,38-10 кВ без приставок одностоечных</t>
  </si>
  <si>
    <t>930.97</t>
  </si>
  <si>
    <t>133.58</t>
  </si>
  <si>
    <t>Т01-01-02-003</t>
  </si>
  <si>
    <t>Разгрузка при автомобильных перевозках изделий из сборного железобетона, бетона, керамзитобетона массой до 3 т</t>
  </si>
  <si>
    <t>Траверса на опоре МДС 81-37.2004 п. 3.2.1.  Демонтаж. Оборудование не подлежит дальнейшему использованию (предназначено в лом)без разборки и резки, Начисления: Н3= 0.3, Н4= 0.3, Н5= 0.3, Н48= 0</t>
  </si>
  <si>
    <t>Е33-04-016-02</t>
  </si>
  <si>
    <t>845.22</t>
  </si>
  <si>
    <t>Е33-04-016-05</t>
  </si>
  <si>
    <t>290.45</t>
  </si>
  <si>
    <t>Е33-04-016-06</t>
  </si>
  <si>
    <t>338.09</t>
  </si>
  <si>
    <t>Е33-04-003-02</t>
  </si>
  <si>
    <t>7 411.01</t>
  </si>
  <si>
    <t xml:space="preserve">Е33-04-003-01 </t>
  </si>
  <si>
    <t>Е33-04-003-03</t>
  </si>
  <si>
    <t>11 601.97</t>
  </si>
  <si>
    <t>Е33-04-008-03</t>
  </si>
  <si>
    <t>26 727.91</t>
  </si>
  <si>
    <t>Е33-04-011-01</t>
  </si>
  <si>
    <t>1 переход</t>
  </si>
  <si>
    <t>4 191.53</t>
  </si>
  <si>
    <t>Ц08-02-144-05</t>
  </si>
  <si>
    <t>10 244.95</t>
  </si>
  <si>
    <t>Ц08-02-144-03</t>
  </si>
  <si>
    <t>8 239.19</t>
  </si>
  <si>
    <t>Ц08-02-144-04</t>
  </si>
  <si>
    <t>9 269.15</t>
  </si>
  <si>
    <t>Е33-03-004-01</t>
  </si>
  <si>
    <t>1 заземлитель</t>
  </si>
  <si>
    <t>1 198.54</t>
  </si>
  <si>
    <t>Ц08-03-526-03</t>
  </si>
  <si>
    <t>1 650.13</t>
  </si>
  <si>
    <t>Ц08-01-070-01</t>
  </si>
  <si>
    <t>95 640.99</t>
  </si>
  <si>
    <t>Ц101-11-010-01</t>
  </si>
  <si>
    <t>1 измерение</t>
  </si>
  <si>
    <t>522.42</t>
  </si>
  <si>
    <t>Ц101-11-011-01</t>
  </si>
  <si>
    <t>100 точек</t>
  </si>
  <si>
    <t>5 571.31</t>
  </si>
  <si>
    <t>Ц101-11-028-01</t>
  </si>
  <si>
    <t>1 линия</t>
  </si>
  <si>
    <t>139.37</t>
  </si>
  <si>
    <t>Ц101-03-002-05</t>
  </si>
  <si>
    <t>766.34</t>
  </si>
  <si>
    <t>Стойка СВ95</t>
  </si>
  <si>
    <t>8 813.55</t>
  </si>
  <si>
    <t>Стойка СВ105</t>
  </si>
  <si>
    <t>11 694.92</t>
  </si>
  <si>
    <t>Кронштейн У4</t>
  </si>
  <si>
    <t>544.24</t>
  </si>
  <si>
    <t>Заземляющий проводник ЗП6</t>
  </si>
  <si>
    <t>154.24</t>
  </si>
  <si>
    <t>Зажим Р 72 для ЗП 6</t>
  </si>
  <si>
    <t>224.36</t>
  </si>
  <si>
    <t>Кронштейн CS 10.3</t>
  </si>
  <si>
    <t>170.59</t>
  </si>
  <si>
    <t>Зажим РА 1500</t>
  </si>
  <si>
    <t>412.45</t>
  </si>
  <si>
    <t>Комплект промежуточной подвески ES 1500</t>
  </si>
  <si>
    <t>472.49</t>
  </si>
  <si>
    <t>Лента F207</t>
  </si>
  <si>
    <t>упак.</t>
  </si>
  <si>
    <t>1 659.49</t>
  </si>
  <si>
    <t>Скрепа NC-20</t>
  </si>
  <si>
    <t>13.18</t>
  </si>
  <si>
    <t>Бугель NB 20</t>
  </si>
  <si>
    <t>13.48</t>
  </si>
  <si>
    <t>Плашечный зажим CD 35</t>
  </si>
  <si>
    <t>63.07</t>
  </si>
  <si>
    <t>Хомут стяжной Е 778</t>
  </si>
  <si>
    <t>Зажим РС-481</t>
  </si>
  <si>
    <t>612.07</t>
  </si>
  <si>
    <t>33.</t>
  </si>
  <si>
    <t>Бандаж BIC-50.90</t>
  </si>
  <si>
    <t>154.02</t>
  </si>
  <si>
    <t>34.</t>
  </si>
  <si>
    <t>Наконечник алюминиевый для СИП CPTAUP сечением 70 мм2</t>
  </si>
  <si>
    <t>196.73</t>
  </si>
  <si>
    <t>35.</t>
  </si>
  <si>
    <t>Изолированный провод СИП2А 3х35+1х54.6</t>
  </si>
  <si>
    <t>36.</t>
  </si>
  <si>
    <t>Изолированный провод СИП2А 3х50+1х54.6</t>
  </si>
  <si>
    <t>37.</t>
  </si>
  <si>
    <t>Изолированный провод СИП2А 3х70+1х70</t>
  </si>
  <si>
    <t>38.</t>
  </si>
  <si>
    <t>Изолированный провод СИП2А 3х35+1х54.6+1х25</t>
  </si>
  <si>
    <t>39.</t>
  </si>
  <si>
    <t>Изолированный провод СИП2А 3х50+1х54.6+1х25</t>
  </si>
  <si>
    <t>40.</t>
  </si>
  <si>
    <t>41.</t>
  </si>
  <si>
    <t>Сталь круглая А1 д. 16мм ст3сп-пс, длина не менее 9</t>
  </si>
  <si>
    <t>55.20</t>
  </si>
  <si>
    <t>42.</t>
  </si>
  <si>
    <t>Сварочные электроды МР-3 d-4мм</t>
  </si>
  <si>
    <t>75.00</t>
  </si>
  <si>
    <t>43.</t>
  </si>
  <si>
    <t>Краска  МА-015</t>
  </si>
  <si>
    <t>67.77</t>
  </si>
  <si>
    <t>44.</t>
  </si>
  <si>
    <t>С408-0203</t>
  </si>
  <si>
    <t>Смесь песчано-гравийная природная обогащенная с содержанием гравия 35-50% (0,6 м3 на опору с учётом насыпной призмы))</t>
  </si>
  <si>
    <t>525.98</t>
  </si>
  <si>
    <t>45.</t>
  </si>
  <si>
    <t>Трехполюсный автоматический выключатель ВА 88-35 250А</t>
  </si>
  <si>
    <t>2 912.45</t>
  </si>
  <si>
    <t>46.</t>
  </si>
  <si>
    <t>Шина алюминиевая 25х3 мм</t>
  </si>
  <si>
    <t>67.80</t>
  </si>
  <si>
    <t>47.</t>
  </si>
  <si>
    <t>Болт оцинкованный М10х50</t>
  </si>
  <si>
    <t>104.00</t>
  </si>
  <si>
    <t>48.</t>
  </si>
  <si>
    <t>Гайка оцинкованная М10</t>
  </si>
  <si>
    <t>129.00</t>
  </si>
  <si>
    <t>49.</t>
  </si>
  <si>
    <t>Шайба оцинкованная д.10 мм</t>
  </si>
  <si>
    <t>172.00</t>
  </si>
  <si>
    <t>на Строительство ВЛ-10 кВ, демонтаж на единицу объема (2017)</t>
  </si>
  <si>
    <t>Траверса на опоре Тех. часть п. 3.10  В распутицу, на участках залитых водой</t>
  </si>
  <si>
    <t>504.68</t>
  </si>
  <si>
    <t>Е33-04-030-03</t>
  </si>
  <si>
    <t>1 компл.</t>
  </si>
  <si>
    <t>6 077.95</t>
  </si>
  <si>
    <t>Е33-04-009-02</t>
  </si>
  <si>
    <t>45 208.55</t>
  </si>
  <si>
    <t>Е33-04-011-04</t>
  </si>
  <si>
    <t>11 691.65</t>
  </si>
  <si>
    <t>Е33-04-015-01</t>
  </si>
  <si>
    <t>10 м шин заземления</t>
  </si>
  <si>
    <t>0.1</t>
  </si>
  <si>
    <t>1 051.54</t>
  </si>
  <si>
    <t>Ц101-03-005-01</t>
  </si>
  <si>
    <t>1 992.93</t>
  </si>
  <si>
    <t>Кронштейн У1</t>
  </si>
  <si>
    <t>600.42</t>
  </si>
  <si>
    <t>Траверса ТМ4</t>
  </si>
  <si>
    <t>931.10</t>
  </si>
  <si>
    <t>Траверса ТМ73а</t>
  </si>
  <si>
    <t>2 330.00</t>
  </si>
  <si>
    <t>Траверса ТМ80а</t>
  </si>
  <si>
    <t>390.00</t>
  </si>
  <si>
    <t>Оголовок ОГ57</t>
  </si>
  <si>
    <t>2 050.00</t>
  </si>
  <si>
    <t>Хомут Х1</t>
  </si>
  <si>
    <t>95.46</t>
  </si>
  <si>
    <t>Изолятор штыревой ШС-20</t>
  </si>
  <si>
    <t>432.36</t>
  </si>
  <si>
    <t>Колпачки К7</t>
  </si>
  <si>
    <t>Зажим ПС 2-1</t>
  </si>
  <si>
    <t>57.00</t>
  </si>
  <si>
    <t>Зажим ПА 2-2</t>
  </si>
  <si>
    <t>40.65</t>
  </si>
  <si>
    <t>Спиральная пружинная вязка LT50</t>
  </si>
  <si>
    <t>185.99</t>
  </si>
  <si>
    <t>ОПН-10</t>
  </si>
  <si>
    <t>Зажим для наложения заземления CE20.3</t>
  </si>
  <si>
    <t>703.94</t>
  </si>
  <si>
    <t>Самоклеющая лента СЕЛА (ДЭТСАР, ЛЭТСАР Лм)</t>
  </si>
  <si>
    <t>568.52</t>
  </si>
  <si>
    <t>Ушко однолапчатое У1-7-16</t>
  </si>
  <si>
    <t>186.00</t>
  </si>
  <si>
    <t>Звено промежуточное трехлапчатое ПРТ-7</t>
  </si>
  <si>
    <t>79.00</t>
  </si>
  <si>
    <t>Зажим натяжной болтовой заклинивающий НБ-2-6</t>
  </si>
  <si>
    <t>492.00</t>
  </si>
  <si>
    <t>Серьга СРС-7-16</t>
  </si>
  <si>
    <t>85.00</t>
  </si>
  <si>
    <t>Скоба СК-7-1А</t>
  </si>
  <si>
    <t>103.00</t>
  </si>
  <si>
    <t>Изолятор ПС-70</t>
  </si>
  <si>
    <t>647.00</t>
  </si>
  <si>
    <t>Линейный разъединитель РЛНДЗ-10/400У1 с приводом ПРНЗ-10У1</t>
  </si>
  <si>
    <t>10 960.00</t>
  </si>
  <si>
    <t>Кронштейн РА1</t>
  </si>
  <si>
    <t>1 067.80</t>
  </si>
  <si>
    <t>Кронштейн РА2</t>
  </si>
  <si>
    <t>159.80</t>
  </si>
  <si>
    <t>Кронштейн РА3</t>
  </si>
  <si>
    <t>974.58</t>
  </si>
  <si>
    <t>Кронштейн РА4</t>
  </si>
  <si>
    <t>120.30</t>
  </si>
  <si>
    <t>Кронштейн РА5</t>
  </si>
  <si>
    <t>Хомут Х7</t>
  </si>
  <si>
    <t>58.07</t>
  </si>
  <si>
    <t>Хомут Х8</t>
  </si>
  <si>
    <t>64.49</t>
  </si>
  <si>
    <t>50.</t>
  </si>
  <si>
    <t>Проводник заземляющий ЗП1</t>
  </si>
  <si>
    <t>75.52</t>
  </si>
  <si>
    <t>51.</t>
  </si>
  <si>
    <t>Зажим аппаратный А1 ГОСТ 23065-78</t>
  </si>
  <si>
    <t>116.00</t>
  </si>
  <si>
    <t>52.</t>
  </si>
  <si>
    <t>Болт М12х40 ГОСТ 7798-70</t>
  </si>
  <si>
    <t>98.00</t>
  </si>
  <si>
    <t>53.</t>
  </si>
  <si>
    <t>Гайка М12 ГОСТ</t>
  </si>
  <si>
    <t>22.00</t>
  </si>
  <si>
    <t>54.</t>
  </si>
  <si>
    <t>Шайба 12 ГОСТ 11371-78</t>
  </si>
  <si>
    <t>23.00</t>
  </si>
  <si>
    <t>55.</t>
  </si>
  <si>
    <t>Провод изолированный СИП3 1х50 мм2 10кВ</t>
  </si>
  <si>
    <t>56.</t>
  </si>
  <si>
    <t>Провод изолированный СИП3 1х70 мм2 10кВ</t>
  </si>
  <si>
    <t>57.</t>
  </si>
  <si>
    <t>Наконечник CPTAUP  50</t>
  </si>
  <si>
    <t>58.</t>
  </si>
  <si>
    <t>Наконечник CPTAUP 70</t>
  </si>
  <si>
    <t>59.</t>
  </si>
  <si>
    <t>55.90</t>
  </si>
  <si>
    <t>60.</t>
  </si>
  <si>
    <t>74.37</t>
  </si>
  <si>
    <t>61.</t>
  </si>
  <si>
    <t>62.</t>
  </si>
  <si>
    <t>Смесь песчано-гравийная природная обогащенная с содержанием гравия 35-50%</t>
  </si>
  <si>
    <t>Основание: Локальный сметный расчет № 1</t>
  </si>
  <si>
    <t>Основание: Локальный сметный расчет № 2</t>
  </si>
  <si>
    <t>в том числе по конструктивным решениям:</t>
  </si>
  <si>
    <t>Изолированный провод СИП2А 3х70+1х70+1х25</t>
  </si>
  <si>
    <t>1,011  индекс-дефлятор с 3 квартала 2016 на 4 квартал 2016</t>
  </si>
  <si>
    <t>Погрузка, перевозка дров до 50 км, разгрузка и сдача на свалку (автомобильный транспорт)</t>
  </si>
  <si>
    <t>Демонтаж опор ВЛ 0,38-10 кВ без приставок одностоечных с двумя подкосами с вывозом до 50 км</t>
  </si>
  <si>
    <t>Демонтаж опор ВЛ 0,38-10 кВ без приставок одностоечных с подкосом  с вывозом до 50 км</t>
  </si>
  <si>
    <t>Демонтаж опор ВЛ 0,38-10 кВ без приставок одностоечных  с вывозом до 50 км</t>
  </si>
  <si>
    <t xml:space="preserve">Демонтаж: Траверса на опоре </t>
  </si>
  <si>
    <t xml:space="preserve">Установка железобетонных опор ВЛ 0,38; 6-10 кВ с траверсами без приставок одностоечных с двумя подкосами </t>
  </si>
  <si>
    <t>Подвеска изолированных проводов ВЛ 0,38 кВ c помощью механизмов (СИП2А 3х35+1х54.6)</t>
  </si>
  <si>
    <t xml:space="preserve">Подвеска изолированных проводов ВЛ 0,38 кВ c помощью механизмов (СИП2А 3х50+1х54.6) </t>
  </si>
  <si>
    <t xml:space="preserve">Подвеска изолированных проводов ВЛ 0,38 кВ c помощью механизмов (СИП2А 3х70+1х70) </t>
  </si>
  <si>
    <t>Подвеска изолированных проводов ВЛ 0,38 кВ c помощью механизмов (СИП2А 3х35+1х54.6+1х25)</t>
  </si>
  <si>
    <t>Подвеска изолированных проводов ВЛ 0,38 кВ c помощью механизмов (СИП2А 3х50+1х54.6+1х25)</t>
  </si>
  <si>
    <t xml:space="preserve">Подвеска изолированных проводов ВЛ 0,38 кВ c помощью механизмов (СИП2А 3х70+1х70+1х25) </t>
  </si>
  <si>
    <t xml:space="preserve">Подвеска проводов ВЛ 0,38 кВ на переходах через препятствия автомобильные дороги 2 и 3 категории с линиями связи ВЛ 0,38 кВ </t>
  </si>
  <si>
    <t xml:space="preserve">Присоединение к зажимам жил проводов или кабелей сечением до 16 мм2 </t>
  </si>
  <si>
    <t xml:space="preserve">Присоединение к зажимам жил проводов или кабелей сечением до 35 мм2 </t>
  </si>
  <si>
    <t xml:space="preserve">Забивка вертикальных заземлителей механизированная на глубину до 5 м </t>
  </si>
  <si>
    <t xml:space="preserve">Автомат одно-, двух-, трехполюсный, устанавливаемый на конструкции на стене или колонне, на ток до 250 А </t>
  </si>
  <si>
    <t xml:space="preserve">Шина сборная - три полосы в фазе, медная или алюминиевая сечением до 500 мм2 </t>
  </si>
  <si>
    <t>Развозка конструкций и материалов опор ВЛ 0,38-10 кВ по трассе одностоечных железобетонных опор</t>
  </si>
  <si>
    <t xml:space="preserve">Развозка конструкций и материалов опор ВЛ 0,38-10 кВ по трассе материалов оснастки одностоечных опор </t>
  </si>
  <si>
    <t xml:space="preserve">Развозка конструкций и материалов опор ВЛ 0,38-10 кВ по трассе материалов оснастки сложных опор </t>
  </si>
  <si>
    <t xml:space="preserve">Установка железобетонных опор ВЛ 0,38; 6-10 кВ с траверсами без приставок одностоечных с одним подкосом </t>
  </si>
  <si>
    <t xml:space="preserve">Установка железобетонных опор ВЛ 0,38; 6-10 кВ с траверсами без приставок одностоечных, </t>
  </si>
  <si>
    <t xml:space="preserve">1 км </t>
  </si>
  <si>
    <t xml:space="preserve">Присоединение к зажимам жил проводов или кабелей сечением до 70 мм2 </t>
  </si>
  <si>
    <t>Погрузка. Перевозка на 50 км, разгрузка и сдача на свалку при автомобильных перевозках дров</t>
  </si>
  <si>
    <t xml:space="preserve">Развозка конструкций и материалов опор ВЛ 0,38-10 кВ по трассе одностоечных железобетонных опор </t>
  </si>
  <si>
    <t>Установка железобетонных опор ВЛ 0,38; 6-10 кВ с траверсами без приставок одностоечных с двумя подкосами</t>
  </si>
  <si>
    <t xml:space="preserve">Установка разъединителей с помощью механизмов </t>
  </si>
  <si>
    <t>Подвеска проводов ВЛ 6-10 кВ в ненаселенной местности сечением свыше 35 мм2 с помощью механизмов  (СИП3 1х50 мм2)</t>
  </si>
  <si>
    <t>Подвеска проводов ВЛ 6-10 кВ в ненаселенной местности сечением свыше 35 мм2 с помощью механизмов  (СИП3 1х70 мм2)</t>
  </si>
  <si>
    <t xml:space="preserve">Подвеска проводов ВЛ 10 кВ на переходах через препятствия автомобильные дороги 2 и 3 категории с двумя линиями связи </t>
  </si>
  <si>
    <t>Присоединение к зажимам жил проводов или кабелей сечением до 70 мм2</t>
  </si>
  <si>
    <t xml:space="preserve">Разрядник напряжением до 10 кВ </t>
  </si>
  <si>
    <t xml:space="preserve">Устройство заземления опор ВЛ и подстанций </t>
  </si>
  <si>
    <t xml:space="preserve">1 км линии (3 провода) </t>
  </si>
  <si>
    <t>для пусконаладочных  работ:</t>
  </si>
  <si>
    <t>Т01-01-01-003</t>
  </si>
  <si>
    <t>Погрузка при автомобильных перевозках изделий из сборного железобетона, бетона, керамзитобетона массой до 3 т</t>
  </si>
  <si>
    <t>ПОДГОТОВИТЕЛЬНЫЕ РАБОТЫ</t>
  </si>
  <si>
    <r>
      <rPr>
        <b/>
        <sz val="11"/>
        <color theme="1"/>
        <rFont val="Calibri"/>
        <family val="2"/>
        <charset val="204"/>
        <scheme val="minor"/>
      </rPr>
      <t>К</t>
    </r>
    <r>
      <rPr>
        <sz val="11"/>
        <color theme="1"/>
        <rFont val="Calibri"/>
        <family val="2"/>
        <scheme val="minor"/>
      </rPr>
      <t>=1,011*1,05*1,0549*1,03=</t>
    </r>
    <r>
      <rPr>
        <b/>
        <sz val="11"/>
        <color theme="1"/>
        <rFont val="Calibri"/>
        <family val="2"/>
        <charset val="204"/>
        <scheme val="minor"/>
      </rPr>
      <t>1,1534</t>
    </r>
  </si>
  <si>
    <t>Коэффициенты, учитывающие условия производства работ и лимитированные затраты для демонтажных работ</t>
  </si>
  <si>
    <r>
      <rPr>
        <b/>
        <sz val="11"/>
        <color theme="1"/>
        <rFont val="Calibri"/>
        <family val="2"/>
        <charset val="204"/>
        <scheme val="minor"/>
      </rPr>
      <t xml:space="preserve">1,011  </t>
    </r>
    <r>
      <rPr>
        <sz val="11"/>
        <color theme="1"/>
        <rFont val="Calibri"/>
        <family val="2"/>
        <scheme val="minor"/>
      </rPr>
      <t>индекс-дефлятор с 3 квартала 2016 на 4 квартал 2016</t>
    </r>
  </si>
  <si>
    <r>
      <rPr>
        <b/>
        <sz val="11"/>
        <color theme="1"/>
        <rFont val="Calibri"/>
        <family val="2"/>
        <charset val="204"/>
        <scheme val="minor"/>
      </rPr>
      <t>1,05</t>
    </r>
    <r>
      <rPr>
        <sz val="11"/>
        <color theme="1"/>
        <rFont val="Calibri"/>
        <family val="2"/>
        <scheme val="minor"/>
      </rPr>
      <t xml:space="preserve"> дефлятор перевода на 2017 год,</t>
    </r>
  </si>
  <si>
    <r>
      <rPr>
        <b/>
        <sz val="11"/>
        <color theme="1"/>
        <rFont val="Calibri"/>
        <family val="2"/>
        <charset val="204"/>
        <scheme val="minor"/>
      </rPr>
      <t>1,0549</t>
    </r>
    <r>
      <rPr>
        <sz val="11"/>
        <color theme="1"/>
        <rFont val="Calibri"/>
        <family val="2"/>
        <scheme val="minor"/>
      </rPr>
      <t xml:space="preserve"> зимнее удорожание,</t>
    </r>
  </si>
  <si>
    <r>
      <rPr>
        <b/>
        <sz val="11"/>
        <color theme="1"/>
        <rFont val="Calibri"/>
        <family val="2"/>
        <charset val="204"/>
        <scheme val="minor"/>
      </rPr>
      <t xml:space="preserve">1,03 </t>
    </r>
    <r>
      <rPr>
        <sz val="11"/>
        <color theme="1"/>
        <rFont val="Calibri"/>
        <family val="2"/>
        <scheme val="minor"/>
      </rPr>
      <t>непредвиденные расходы</t>
    </r>
  </si>
  <si>
    <t xml:space="preserve"> ПОДГОТОВИТЕЛЬНЫЕ РАБОТЫ</t>
  </si>
  <si>
    <t xml:space="preserve"> ДЕМОНТАЖНЫЕ РАБОТЫ</t>
  </si>
  <si>
    <t>Коэффициенты, учитывающие условия производства работ и лимитированные затраты:</t>
  </si>
  <si>
    <r>
      <t>К=1,011*1,05*1,04*1,0549*1,03=</t>
    </r>
    <r>
      <rPr>
        <b/>
        <sz val="11"/>
        <color theme="1"/>
        <rFont val="Calibri"/>
        <family val="2"/>
        <charset val="204"/>
        <scheme val="minor"/>
      </rPr>
      <t>1,1996</t>
    </r>
  </si>
  <si>
    <r>
      <rPr>
        <b/>
        <sz val="11"/>
        <color theme="1"/>
        <rFont val="Calibri"/>
        <family val="2"/>
        <charset val="204"/>
        <scheme val="minor"/>
      </rPr>
      <t>К</t>
    </r>
    <r>
      <rPr>
        <sz val="11"/>
        <color theme="1"/>
        <rFont val="Calibri"/>
        <family val="2"/>
        <charset val="204"/>
        <scheme val="minor"/>
      </rPr>
      <t>=1,011*1,05*1,04*1,0549*1,03=</t>
    </r>
    <r>
      <rPr>
        <b/>
        <sz val="11"/>
        <color theme="1"/>
        <rFont val="Calibri"/>
        <family val="2"/>
        <charset val="204"/>
        <scheme val="minor"/>
      </rPr>
      <t>1,1996</t>
    </r>
  </si>
  <si>
    <r>
      <rPr>
        <b/>
        <sz val="11"/>
        <color theme="1"/>
        <rFont val="Calibri"/>
        <family val="2"/>
        <charset val="204"/>
        <scheme val="minor"/>
      </rPr>
      <t>К1</t>
    </r>
    <r>
      <rPr>
        <sz val="11"/>
        <color theme="1"/>
        <rFont val="Calibri"/>
        <family val="2"/>
        <scheme val="minor"/>
      </rPr>
      <t>=1,011*1,05*1,03=</t>
    </r>
    <r>
      <rPr>
        <b/>
        <sz val="11"/>
        <color theme="1"/>
        <rFont val="Calibri"/>
        <family val="2"/>
        <charset val="204"/>
        <scheme val="minor"/>
      </rPr>
      <t>1,0934</t>
    </r>
  </si>
  <si>
    <r>
      <rPr>
        <b/>
        <sz val="11"/>
        <color theme="1"/>
        <rFont val="Calibri"/>
        <family val="2"/>
        <charset val="204"/>
        <scheme val="minor"/>
      </rPr>
      <t xml:space="preserve">1,011 </t>
    </r>
    <r>
      <rPr>
        <sz val="11"/>
        <color theme="1"/>
        <rFont val="Calibri"/>
        <family val="2"/>
        <charset val="204"/>
        <scheme val="minor"/>
      </rPr>
      <t xml:space="preserve"> индекс-дефлятор с 3 квартала 2016 на 4 квартал 2016</t>
    </r>
  </si>
  <si>
    <r>
      <rPr>
        <b/>
        <sz val="11"/>
        <color theme="1"/>
        <rFont val="Calibri"/>
        <family val="2"/>
        <charset val="204"/>
        <scheme val="minor"/>
      </rPr>
      <t>1,05</t>
    </r>
    <r>
      <rPr>
        <sz val="11"/>
        <color theme="1"/>
        <rFont val="Calibri"/>
        <family val="2"/>
        <charset val="204"/>
        <scheme val="minor"/>
      </rPr>
      <t xml:space="preserve"> дефлятор перевода на 2017 год,</t>
    </r>
  </si>
  <si>
    <r>
      <rPr>
        <b/>
        <sz val="11"/>
        <color theme="1"/>
        <rFont val="Calibri"/>
        <family val="2"/>
        <charset val="204"/>
        <scheme val="minor"/>
      </rPr>
      <t xml:space="preserve">1,04 </t>
    </r>
    <r>
      <rPr>
        <sz val="11"/>
        <color theme="1"/>
        <rFont val="Calibri"/>
        <family val="2"/>
        <charset val="204"/>
        <scheme val="minor"/>
      </rPr>
      <t>зональный коэффициент,</t>
    </r>
  </si>
  <si>
    <r>
      <rPr>
        <b/>
        <sz val="11"/>
        <color theme="1"/>
        <rFont val="Calibri"/>
        <family val="2"/>
        <charset val="204"/>
        <scheme val="minor"/>
      </rPr>
      <t>1,0549</t>
    </r>
    <r>
      <rPr>
        <sz val="11"/>
        <color theme="1"/>
        <rFont val="Calibri"/>
        <family val="2"/>
        <charset val="204"/>
        <scheme val="minor"/>
      </rPr>
      <t xml:space="preserve"> зимнее удорожание,</t>
    </r>
  </si>
  <si>
    <r>
      <rPr>
        <b/>
        <sz val="11"/>
        <color theme="1"/>
        <rFont val="Calibri"/>
        <family val="2"/>
        <charset val="204"/>
        <scheme val="minor"/>
      </rPr>
      <t>1,03</t>
    </r>
    <r>
      <rPr>
        <sz val="11"/>
        <color theme="1"/>
        <rFont val="Calibri"/>
        <family val="2"/>
        <charset val="204"/>
        <scheme val="minor"/>
      </rPr>
      <t xml:space="preserve"> непредвиденные расходы</t>
    </r>
  </si>
  <si>
    <r>
      <rPr>
        <b/>
        <sz val="11"/>
        <color theme="1"/>
        <rFont val="Calibri"/>
        <family val="2"/>
        <charset val="204"/>
        <scheme val="minor"/>
      </rPr>
      <t>1,03</t>
    </r>
    <r>
      <rPr>
        <sz val="11"/>
        <color theme="1"/>
        <rFont val="Calibri"/>
        <family val="2"/>
        <scheme val="minor"/>
      </rPr>
      <t xml:space="preserve"> непредвиденные расходы</t>
    </r>
  </si>
  <si>
    <t xml:space="preserve">  МОНТАЖНЫЕ РАБОТЫ</t>
  </si>
  <si>
    <t xml:space="preserve"> ПУСКОНАЛАДОЧНЫЕ РАБОТЫ</t>
  </si>
  <si>
    <t>МАТЕРИАЛЫ HЕ УЧТЕHHЫЕ ЦЕHHИKОМ</t>
  </si>
  <si>
    <t>1м</t>
  </si>
  <si>
    <t>1 м</t>
  </si>
  <si>
    <t>"Строительство ВЛ-10 кВ (2017г) на единицу объема"</t>
  </si>
  <si>
    <t>"Строительство ВЛ-10кВ (2017г) на единицу объема"</t>
  </si>
  <si>
    <t>на Строительство ВЛ-10кВ , монтаж на единицу объема (2017)</t>
  </si>
  <si>
    <t>Установка железобетонных опор ВЛ 0,38; 6-10 кВ с траверсами без приставок одностоечных</t>
  </si>
  <si>
    <t xml:space="preserve">Траверса на опоре </t>
  </si>
  <si>
    <t>Подвеска проводов ВЛ 6-10 кВ в ненаселенной местности сечением свыше 35 мм2 с помощью механизмов</t>
  </si>
  <si>
    <t>Измерение сопротивления растеканию тока заземлителя</t>
  </si>
  <si>
    <t xml:space="preserve">Проверка наличия цепи между заземлителями и заземленными элементами </t>
  </si>
  <si>
    <t>Разъединитель трехполюсный напряжением до 20 кВ</t>
  </si>
  <si>
    <t xml:space="preserve">1 км (3 провода) </t>
  </si>
  <si>
    <t>Траверса на опоре</t>
  </si>
  <si>
    <t xml:space="preserve">Демонтаж траверсы на опоре </t>
  </si>
  <si>
    <t>1 м2</t>
  </si>
  <si>
    <t>Поставка  МТР заказчиком "давальческая схема"</t>
  </si>
  <si>
    <t>Поставка  МТР подрядчиком</t>
  </si>
  <si>
    <t>Демонтаж.Траверса на опоре</t>
  </si>
  <si>
    <t>ДЕМОНТАЖНЫЕ РАБОТЫ</t>
  </si>
  <si>
    <t>"Строительство ВЛ-0,4 кВ (2017г), на единицу объема"</t>
  </si>
  <si>
    <t>Коэффициенты, учитывающие условия производства работ и лимитированные затраты для  демонтажных работ:</t>
  </si>
  <si>
    <r>
      <rPr>
        <b/>
        <sz val="11"/>
        <color theme="1"/>
        <rFont val="Calibri"/>
        <family val="2"/>
        <charset val="204"/>
        <scheme val="minor"/>
      </rPr>
      <t>К1</t>
    </r>
    <r>
      <rPr>
        <sz val="11"/>
        <color theme="1"/>
        <rFont val="Calibri"/>
        <family val="2"/>
        <scheme val="minor"/>
      </rPr>
      <t>=1,011*1,05*1,0549*1,03=</t>
    </r>
    <r>
      <rPr>
        <b/>
        <sz val="11"/>
        <color theme="1"/>
        <rFont val="Calibri"/>
        <family val="2"/>
        <charset val="204"/>
        <scheme val="minor"/>
      </rPr>
      <t>1,1534</t>
    </r>
  </si>
  <si>
    <r>
      <rPr>
        <b/>
        <sz val="11"/>
        <color theme="1"/>
        <rFont val="Calibri"/>
        <family val="2"/>
        <charset val="204"/>
        <scheme val="minor"/>
      </rPr>
      <t xml:space="preserve">1,011 </t>
    </r>
    <r>
      <rPr>
        <sz val="11"/>
        <color theme="1"/>
        <rFont val="Calibri"/>
        <family val="2"/>
        <scheme val="minor"/>
      </rPr>
      <t xml:space="preserve"> индекс-дефлятор с 3 квартала 2016 на 4 квартал 2016</t>
    </r>
  </si>
  <si>
    <t>Развозка конструкций и материалов опор ВЛ 0,38-10 кВ по трассе материалов оснастки одностоечных опор</t>
  </si>
  <si>
    <t>Установка железобетонных опор ВЛ 0,38; 6-10 кВ с траверсами без приставок одностоечных с одним подкосом</t>
  </si>
  <si>
    <t>Подвеска изолированных проводов ВЛ 0,38 кВ c помощью механизмов</t>
  </si>
  <si>
    <t>1 км  при 30 опорах</t>
  </si>
  <si>
    <t>Присоединение к зажимам жил проводов или кабелей сечением до 35 мм2</t>
  </si>
  <si>
    <t>Забивка вертикальных заземлителей механизированная на глубину до 5 м</t>
  </si>
  <si>
    <t>Шина сборная - три полосы в фазе, медная или алюминиевая сечением до 500 мм2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</si>
  <si>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</si>
  <si>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Выключатель трехполюсный напряжением до 1 кВ с электромагнитным, тепловым или комбинированным расцепителем, номинальный ток до 200 А распутицу, на участках залитых водой</t>
  </si>
  <si>
    <t>на Строительство ВЛ-0,4 кВ , монтаж на единицу объема (2017)</t>
  </si>
  <si>
    <r>
      <rPr>
        <b/>
        <sz val="11"/>
        <color theme="1"/>
        <rFont val="Calibri"/>
        <family val="2"/>
        <charset val="204"/>
        <scheme val="minor"/>
      </rPr>
      <t>К1</t>
    </r>
    <r>
      <rPr>
        <sz val="11"/>
        <color theme="1"/>
        <rFont val="Calibri"/>
        <family val="2"/>
        <scheme val="minor"/>
      </rPr>
      <t>=1,011*1,05*1,03=</t>
    </r>
    <r>
      <rPr>
        <b/>
        <sz val="11"/>
        <color theme="1"/>
        <rFont val="Calibri"/>
        <family val="2"/>
        <charset val="204"/>
        <scheme val="minor"/>
      </rPr>
      <t>1,1534</t>
    </r>
  </si>
  <si>
    <t>МОНТАЖНЫЕ РАБОТЫ</t>
  </si>
  <si>
    <t>ПУСКОНАЛАДОЧНЫЕ РАБОТЫ</t>
  </si>
  <si>
    <t>Коэффициенты, учитывающие условия производства работ и лимитированные затраты</t>
  </si>
  <si>
    <t>"Установка столбовой подстанции до 100  кВ (2017г), на единицу объема"</t>
  </si>
  <si>
    <t>для демонтажных работ:</t>
  </si>
  <si>
    <t>для пусконаладочных  работ и стоимости оборудования:</t>
  </si>
  <si>
    <r>
      <rPr>
        <b/>
        <sz val="11"/>
        <color theme="1"/>
        <rFont val="Calibri"/>
        <family val="2"/>
        <charset val="204"/>
        <scheme val="minor"/>
      </rPr>
      <t>К</t>
    </r>
    <r>
      <rPr>
        <sz val="11"/>
        <color theme="1"/>
        <rFont val="Calibri"/>
        <family val="2"/>
        <charset val="204"/>
        <scheme val="minor"/>
      </rPr>
      <t>=1,011*1,05*1,04*1,063*1,03=</t>
    </r>
    <r>
      <rPr>
        <b/>
        <sz val="11"/>
        <color theme="1"/>
        <rFont val="Calibri"/>
        <family val="2"/>
        <charset val="204"/>
        <scheme val="minor"/>
      </rPr>
      <t>1,20877</t>
    </r>
  </si>
  <si>
    <r>
      <rPr>
        <b/>
        <sz val="11"/>
        <color theme="1"/>
        <rFont val="Calibri"/>
        <family val="2"/>
        <charset val="204"/>
        <scheme val="minor"/>
      </rPr>
      <t>К2</t>
    </r>
    <r>
      <rPr>
        <sz val="11"/>
        <color theme="1"/>
        <rFont val="Calibri"/>
        <family val="2"/>
        <charset val="204"/>
        <scheme val="minor"/>
      </rPr>
      <t>=1,011*1,05*</t>
    </r>
    <r>
      <rPr>
        <sz val="11"/>
        <color rgb="FFFF0000"/>
        <rFont val="Calibri"/>
        <family val="2"/>
        <charset val="204"/>
        <scheme val="minor"/>
      </rPr>
      <t>1,063</t>
    </r>
    <r>
      <rPr>
        <sz val="11"/>
        <color theme="1"/>
        <rFont val="Calibri"/>
        <family val="2"/>
        <charset val="204"/>
        <scheme val="minor"/>
      </rPr>
      <t>*1,03=</t>
    </r>
    <r>
      <rPr>
        <b/>
        <sz val="11"/>
        <color theme="1"/>
        <rFont val="Calibri"/>
        <family val="2"/>
        <charset val="204"/>
        <scheme val="minor"/>
      </rPr>
      <t>1,16228</t>
    </r>
  </si>
  <si>
    <r>
      <rPr>
        <b/>
        <sz val="11"/>
        <color theme="1"/>
        <rFont val="Calibri"/>
        <family val="2"/>
        <charset val="204"/>
        <scheme val="minor"/>
      </rPr>
      <t>1,01</t>
    </r>
    <r>
      <rPr>
        <sz val="11"/>
        <color theme="1"/>
        <rFont val="Calibri"/>
        <family val="2"/>
        <charset val="204"/>
        <scheme val="minor"/>
      </rPr>
      <t>1  индекс-дефлятор с 3 квартала 2016 на 4 квартал 2016</t>
    </r>
  </si>
  <si>
    <r>
      <rPr>
        <b/>
        <sz val="11"/>
        <color theme="1"/>
        <rFont val="Calibri"/>
        <family val="2"/>
        <charset val="204"/>
        <scheme val="minor"/>
      </rPr>
      <t>1,05</t>
    </r>
    <r>
      <rPr>
        <sz val="11"/>
        <color theme="1"/>
        <rFont val="Calibri"/>
        <family val="2"/>
        <charset val="204"/>
        <scheme val="minor"/>
      </rPr>
      <t xml:space="preserve"> индекс-дефлятор  на 2017 год,</t>
    </r>
  </si>
  <si>
    <t xml:space="preserve"> - </t>
  </si>
  <si>
    <r>
      <rPr>
        <b/>
        <sz val="11"/>
        <color theme="1"/>
        <rFont val="Calibri"/>
        <family val="2"/>
        <charset val="204"/>
        <scheme val="minor"/>
      </rPr>
      <t>1,063</t>
    </r>
    <r>
      <rPr>
        <sz val="11"/>
        <color theme="1"/>
        <rFont val="Calibri"/>
        <family val="2"/>
        <charset val="204"/>
        <scheme val="minor"/>
      </rPr>
      <t xml:space="preserve"> зимнее удорожание</t>
    </r>
  </si>
  <si>
    <t>К или К1 или К2</t>
  </si>
  <si>
    <t xml:space="preserve"> ДЕМОНТАЖНЫЕ, ПОДГОТОВИТЕЛЬНЫЕ РАБОТЫ</t>
  </si>
  <si>
    <t>Е47-01-109-02</t>
  </si>
  <si>
    <t>Обрезка крон деревьев под естественный вид с автогидроподъемника</t>
  </si>
  <si>
    <t>729.32</t>
  </si>
  <si>
    <t>Е01-02-099-11</t>
  </si>
  <si>
    <t>Валка деревьев твердых пород и лиственницы с корня, диаметр стволов до 32 см</t>
  </si>
  <si>
    <t>6 239.12</t>
  </si>
  <si>
    <t>Е01-02-099-07</t>
  </si>
  <si>
    <t>Валка деревьев твердых пород и лиственницы с корня, диаметр стволов до 16 см</t>
  </si>
  <si>
    <t>2 399.44</t>
  </si>
  <si>
    <t>Е01-02-099-09</t>
  </si>
  <si>
    <t>Валка деревьев твердых пород и лиственницы с корня, диаметр стволов до 24 см</t>
  </si>
  <si>
    <t>3 918.25</t>
  </si>
  <si>
    <t>Е01-02-100-04</t>
  </si>
  <si>
    <t>Трелевка древесины на расстояние до 300 м тракторами мощностью 79 кВт (108 л.с.), диаметр стволов до 20 см</t>
  </si>
  <si>
    <t>100 хлыстов</t>
  </si>
  <si>
    <t>6 197.56</t>
  </si>
  <si>
    <t>Е01-02-100-06</t>
  </si>
  <si>
    <t>Трелевка древесины на расстояние до 300 м тракторами мощностью 79 кВт (108 л.с.), диаметр стволов свыше 30 см</t>
  </si>
  <si>
    <t>17 601.66</t>
  </si>
  <si>
    <t>Е01-02-101-13</t>
  </si>
  <si>
    <t>Разделка древесины твердых пород и лиственницы, полученной от валки леса, диаметр стволов до 32 см</t>
  </si>
  <si>
    <t>20 063.06</t>
  </si>
  <si>
    <t>Т01-01-01-007</t>
  </si>
  <si>
    <t>Погрузка при автомобильных перевозках леса круглого</t>
  </si>
  <si>
    <t>169.79</t>
  </si>
  <si>
    <t>т</t>
  </si>
  <si>
    <t>Т03-01-01-005</t>
  </si>
  <si>
    <t>Перевозка грузов I класса автомобилями бортовыми грузоподъемностью до 15 т на расстояние до 5 км</t>
  </si>
  <si>
    <t>92.90</t>
  </si>
  <si>
    <t xml:space="preserve">Демонтаж. Присоединение к зажимам жил проводов или кабелей сечением до 70 мм2 </t>
  </si>
  <si>
    <t>5 734.88</t>
  </si>
  <si>
    <t>Ц08-02-471-04</t>
  </si>
  <si>
    <t xml:space="preserve">Демонтаж.Заземлитель вертикальный из круглой стали диаметром 16 мм </t>
  </si>
  <si>
    <t>10 шт.</t>
  </si>
  <si>
    <t>1 188.10</t>
  </si>
  <si>
    <t>Е33-04-027-01</t>
  </si>
  <si>
    <t xml:space="preserve">Демонтаж. Установка столбовых трансформаторных подстанций мощностью до 100 кВ·А, установка строительных конструкций </t>
  </si>
  <si>
    <t>1 подстанция</t>
  </si>
  <si>
    <t>1 344.17</t>
  </si>
  <si>
    <t>Е33-04-027-02</t>
  </si>
  <si>
    <t xml:space="preserve">Демонтаж. Установка столбовых трансформаторных подстанций мощностью до 100 кВ·А, установка оборудования </t>
  </si>
  <si>
    <t>21 636.57</t>
  </si>
  <si>
    <t>Т01-01-01-015</t>
  </si>
  <si>
    <t>Погрузка при автомобильных перевозках металлических конструкций массой до 1 т</t>
  </si>
  <si>
    <t>274.89</t>
  </si>
  <si>
    <t>Т03-01-01-200</t>
  </si>
  <si>
    <t>Перевозка грузов I класса автомобилями бортовыми грузоподъемностью до 15 т на расстояние до 200 км</t>
  </si>
  <si>
    <t>644.89</t>
  </si>
  <si>
    <t>Т01-01-02-015</t>
  </si>
  <si>
    <t>Разгрузка при автомобильных перевозках металлических конструкций массой до 1 т</t>
  </si>
  <si>
    <t>Е33-04-016-04</t>
  </si>
  <si>
    <t>Развозка конструкций и материалов опор ВЛ 0,38-10 кВ по трассе приставок железобетонных</t>
  </si>
  <si>
    <t>622.16</t>
  </si>
  <si>
    <t>Установка столбовых трансформаторных подстанций мощностью до 100 кВ·А, установка строительных конструкций</t>
  </si>
  <si>
    <t>1 942.21</t>
  </si>
  <si>
    <t>Установка столбовых трансформаторных подстанций мощностью до 100 кВ·А, установка оборудования</t>
  </si>
  <si>
    <t>30 909.38</t>
  </si>
  <si>
    <t>958.82</t>
  </si>
  <si>
    <t>Е01-02-057-02</t>
  </si>
  <si>
    <t>Разработка грунта вручную в траншеях глубиной до 2 м без креплений с откосами, группа грунтов 2</t>
  </si>
  <si>
    <t>100 м3 грунта</t>
  </si>
  <si>
    <t>47 416.70</t>
  </si>
  <si>
    <t>Устройство заземления опор ВЛ и подстанций</t>
  </si>
  <si>
    <t>841.23</t>
  </si>
  <si>
    <t>Е01-02-061-02</t>
  </si>
  <si>
    <t>Засыпка вручную траншей, пазух котлованов и ям, группа грунтов 2</t>
  </si>
  <si>
    <t>28 767.81</t>
  </si>
  <si>
    <t>Ц08-03-600-02</t>
  </si>
  <si>
    <t>Счетчики, устанавливаемые на готовом основании трехфазные</t>
  </si>
  <si>
    <t>412.67</t>
  </si>
  <si>
    <t>Ц10-06-068-15</t>
  </si>
  <si>
    <t>Настройка простых сетевых трактов конфигурация и настройка сетевых компонентов (мост, маршрутизатор, модем и т.п.)</t>
  </si>
  <si>
    <t>Ц101-02-002-01</t>
  </si>
  <si>
    <t xml:space="preserve">Трансформатор силовой трехфазный масляный двухобмоточный напряжением до 11 кВ, мощностью до 0,32 МВА </t>
  </si>
  <si>
    <t>Ц101-11-010-02</t>
  </si>
  <si>
    <t>Измерение сопротивления растеканию тока контура с диагональю до 20 м</t>
  </si>
  <si>
    <t>Проверка наличия цепи между заземлителями и заземленными элементами</t>
  </si>
  <si>
    <t>ОБОРУДОВАНИЕ  ПОДРЯДЧИКА или ПЕРЕДАВАЕМОЕ ЗАКАЗЧИКОМ ПОДРЯДЧИКУ ПО ДАВАЛЬЧЕСКОЙ СХЕМЕ</t>
  </si>
  <si>
    <t>Комплектная трансформаторная столбовая подстанция 10 кВ СТП-В-25/10/0,4 Y-Yн-0 с ТМГ</t>
  </si>
  <si>
    <t>комплект</t>
  </si>
  <si>
    <t>211 423.75</t>
  </si>
  <si>
    <t>Комплектная трансформаторная столбовая подстанция 10 кВ СТП-40/10/0,4 УХЛ1 с ТМГ</t>
  </si>
  <si>
    <t>621 000.00</t>
  </si>
  <si>
    <t>Комплектная трансформаторная столбовая подстанция 10 кВ СТП-В-63/10/0,4 кВ с ТМГ</t>
  </si>
  <si>
    <t>653 200.00</t>
  </si>
  <si>
    <t>Счетчик электроэнергии СЕ303 S31 543-JFVZ</t>
  </si>
  <si>
    <t>5 672.00</t>
  </si>
  <si>
    <t>Модем IRZ MC 52i</t>
  </si>
  <si>
    <t>3 948.00</t>
  </si>
  <si>
    <t>Разъединитель РЛНД-1,1-10 /400 Н УХЛ1 с приводом ПРНЗ-10 УХЛ1</t>
  </si>
  <si>
    <t>17 600.00</t>
  </si>
  <si>
    <t>Ограничитель перенапряжения ОПН-10/12-10/650 (II) УХЛ1</t>
  </si>
  <si>
    <t>2 530.02</t>
  </si>
  <si>
    <t>МАТЕРИАЛЫ ПОДРЯДЧИКА или ПЕРЕДАВАЕМЫЕ ЗАКАЗЧИКОМ ПОДРЯДЧИКУ ПО ДАВАЛЬЧЕСКОЙ СХЕМЕ</t>
  </si>
  <si>
    <t>Провод  незащищенный сеч. 50 мм2 АС-50</t>
  </si>
  <si>
    <t>189 778.94</t>
  </si>
  <si>
    <t>Изолятор штыревой ШС-10</t>
  </si>
  <si>
    <t>Зажимы соединительные плашечные ПС 2</t>
  </si>
  <si>
    <t>83.49</t>
  </si>
  <si>
    <t>Заземляющий проводник ЗП1</t>
  </si>
  <si>
    <t>146.00</t>
  </si>
  <si>
    <t>Траверса ТМ 68</t>
  </si>
  <si>
    <t>1 899.80</t>
  </si>
  <si>
    <t>Хомут Х-7</t>
  </si>
  <si>
    <t>57.67</t>
  </si>
  <si>
    <t>Хомут Х-8</t>
  </si>
  <si>
    <t>65.91</t>
  </si>
  <si>
    <t>Зажим аппаратный А2А-50</t>
  </si>
  <si>
    <t>194.50</t>
  </si>
  <si>
    <t>1 138.73</t>
  </si>
  <si>
    <t>209.71</t>
  </si>
  <si>
    <t>1 026.84</t>
  </si>
  <si>
    <t>157.87</t>
  </si>
  <si>
    <t>172.48</t>
  </si>
  <si>
    <t>Вал привода РА3</t>
  </si>
  <si>
    <t>925.00</t>
  </si>
  <si>
    <t>Сталь круглая А1 д. 16 мм</t>
  </si>
  <si>
    <t>Сталь круглая А1 д. 10 мм</t>
  </si>
  <si>
    <t>Раздел 1.  ДЕМОНТАЖНЫЕ, ПОДГОТОВИТЕЛЬНЫЕ РАБОТЫ</t>
  </si>
  <si>
    <t>Присоединение к зажимам жил проводов или кабелей сечением до 70 мм2 МДС 81-36.2004 п. 3.3.1.д)  При демонтаже (разборке) металлических конструкций, Начисления: Н5= 0.7, Н48= 0</t>
  </si>
  <si>
    <t>Демонтаж. Присоединение к зажимам жил проводов или кабелей сечением до 70 мм2 МДС 81-36.2004 п. 3.3.1.д)  При демонтаже (разборке) металлических конструкций, Начисления: Н5= 0.7, Н48= 0</t>
  </si>
  <si>
    <t>Заземлитель вертикальный из круглой стали диаметром 16 мм МДС 81-37.2004 п. 3.2.1.  Демонтаж. Оборудование не подлежит дальнейшему использованию (предназначено в лом)без разборки и резки, Начисления: Н3= 0.3, Н4= 0.3, Н5= 0.3, Н48= 0</t>
  </si>
  <si>
    <t>Установка столбовых трансформаторных подстанций мощностью до 100 кВ·А, установка строительных конструкций МДС 81-36.2004 п. 3.3.1.д)  При демонтаже (разборке) металлических конструкций, Начисления: Н3= 0.3, Н4= 0.3, Н5= 0.3, Н48= 0</t>
  </si>
  <si>
    <t>Установка столбовых трансформаторных подстанций мощностью до 100 кВ·А, установка оборудования МДС 81-36.2004 п. 3.3.1.д) При демонтаже (разборке) металлических конструкций, Начисления: Н3= 0.7, Н4= 0.7, Н5= 0.7, Н48= 0</t>
  </si>
  <si>
    <t>Раздел 2.  МОНТАЖНЫЕ РАБОТЫ</t>
  </si>
  <si>
    <t>Установка столбовых трансформаторных подстанций мощностью до 100 кВ·А, установка оборудования (СТП 25/10/0,4кВ)</t>
  </si>
  <si>
    <t>Установка столбовых трансформаторных подстанций мощностью до 100 кВ·А, установка оборудования (СТП 40/10/0,4кВ)</t>
  </si>
  <si>
    <t>Установка столбовых трансформаторных подстанций мощностью до 100 кВ·А, установка оборудования (СТП 63/10/0,4кВ)</t>
  </si>
  <si>
    <t>2 подстанция</t>
  </si>
  <si>
    <t>Забивка вертикальных заземлителей механизированная на глубину до 5 м, Начисления: Н48= 0</t>
  </si>
  <si>
    <t xml:space="preserve">Устройство заземления опор ВЛ и подстанций, Начисления: Н48= 0 </t>
  </si>
  <si>
    <t>Раздел 2.  ПУСКОНАЛАДОЧНЫЕ РАБОТЫ</t>
  </si>
  <si>
    <t xml:space="preserve">Трансформатор силовой трехфазный масляный двухобмоточный напряжением до 11 кВ, мощностью до 0,32 МВА МДС 81-35.2004 п. 4.102.  При выолнении пусконаладочных работ "вхолостую"   </t>
  </si>
  <si>
    <t xml:space="preserve">Измерение сопротивления растеканию тока контура с диагональю до 20 м МДС 81-35.2004 п. 4.102.  При выолнении пусконаладочных работ "вхолостую"   </t>
  </si>
  <si>
    <t xml:space="preserve">Проверка наличия цепи между заземлителями и заземленными элементами МДС 81-35.2004 п. 4.102.  При выолнении пусконаладочных работ "вхолостую"   </t>
  </si>
  <si>
    <t>Валка деревьев, трелёвка древисины и разделка, диаметр стволов до 32 см</t>
  </si>
  <si>
    <t>Валка деревьев, трелёвка древисины и разделка, диаметр стволов до 20 см</t>
  </si>
  <si>
    <t>удалить все обоснования в наборе работ по конструктивным решениям</t>
  </si>
  <si>
    <t>Погрузка, перевозка автомобильным транспортом на 5 км и разгрузка леса круглого</t>
  </si>
  <si>
    <t>Погрузка, перевозка автомобильным транспортом на 5 км и разгрузка  дров</t>
  </si>
  <si>
    <t xml:space="preserve">Демонтаж: Присоединение к зажимам жил проводов или кабелей сечением до 70 мм2 </t>
  </si>
  <si>
    <t xml:space="preserve">Демонтаж: Заземлитель вертикальный из круглой стали диаметром 16 мм МДС 81-37.2004 п. 3.2.1.  </t>
  </si>
  <si>
    <t>Демонтаж строительных конструкций  столбовых трансформаторных подстанций мощностью до 100 кВ·А (с вывозом на 200 км)</t>
  </si>
  <si>
    <t>Демонтаж столбовых трансформаторных подстанций мощностью до 100 кВ·А ( с вывозом на расстояние до 200 км)</t>
  </si>
  <si>
    <t xml:space="preserve">Устроство контура заземления </t>
  </si>
  <si>
    <t>1 контур</t>
  </si>
  <si>
    <t xml:space="preserve">Измерение сопротивления растеканию тока контура с диагональю до 20 м  </t>
  </si>
  <si>
    <t>"Установка КТПН до 100  кВ (2017г), на единицу объема"</t>
  </si>
  <si>
    <t>для подготовительных, демонтажных работ:</t>
  </si>
  <si>
    <r>
      <rPr>
        <b/>
        <sz val="11"/>
        <color theme="1"/>
        <rFont val="Calibri"/>
        <family val="2"/>
        <charset val="204"/>
        <scheme val="minor"/>
      </rPr>
      <t>К2</t>
    </r>
    <r>
      <rPr>
        <sz val="11"/>
        <color theme="1"/>
        <rFont val="Calibri"/>
        <family val="2"/>
        <charset val="204"/>
        <scheme val="minor"/>
      </rPr>
      <t>=1,011*1,05*1,063*1,03=</t>
    </r>
    <r>
      <rPr>
        <b/>
        <sz val="11"/>
        <color theme="1"/>
        <rFont val="Calibri"/>
        <family val="2"/>
        <charset val="204"/>
        <scheme val="minor"/>
      </rPr>
      <t>1,16228</t>
    </r>
  </si>
  <si>
    <t xml:space="preserve"> ПОДГОТОВИТЕЛЬНЫЕ, ДЕМОНТАЖНЫЕ  РАБОТЫ</t>
  </si>
  <si>
    <t>Е33-04-029-05</t>
  </si>
  <si>
    <t>Е33-04-029-06</t>
  </si>
  <si>
    <t>Т03-01-01-010</t>
  </si>
  <si>
    <t>Перевозка грузов I класса автомобилями бортовыми грузоподъемностью до 15 т на расстояние до 10 км</t>
  </si>
  <si>
    <t>Т01-01-01-016</t>
  </si>
  <si>
    <t>Т01-01-02-016</t>
  </si>
  <si>
    <t>Разгрузка при автомобильных перевозках металлических конструкций массой от 1 до 3 т</t>
  </si>
  <si>
    <t>Е09-06-001-02</t>
  </si>
  <si>
    <t>1 т конструкций</t>
  </si>
  <si>
    <t>Е08-01-002-03</t>
  </si>
  <si>
    <t>1 м3 основания</t>
  </si>
  <si>
    <t>Е33-04-029-03</t>
  </si>
  <si>
    <t>Е33-04-029-04</t>
  </si>
  <si>
    <t>Е33-03-003-01</t>
  </si>
  <si>
    <t>100 м заземляющих устройств</t>
  </si>
  <si>
    <t>Ц08-03-600-01</t>
  </si>
  <si>
    <t>Ц11-04-008-01</t>
  </si>
  <si>
    <t>Прайс-лист.</t>
  </si>
  <si>
    <t>Комплектная трансформаторная подстанция КТПН-100 /10/0,4 кВ с ТМГ</t>
  </si>
  <si>
    <t>компл.</t>
  </si>
  <si>
    <t>772 754.00</t>
  </si>
  <si>
    <t>Комплектная трансформаторная подстанция КТПН-250/10/0,4 кВ с ТМГ</t>
  </si>
  <si>
    <t>987 967.30</t>
  </si>
  <si>
    <t>Комплектная трансформаторная подстанция КТПН-400/10/0,4 кВ с ТМГ</t>
  </si>
  <si>
    <t>1 056 479.70</t>
  </si>
  <si>
    <t>Счетчик электрической энергии, трехфазный РиМ 489.13</t>
  </si>
  <si>
    <t>22 747.67</t>
  </si>
  <si>
    <t>Счетчик электрической энергии однофазный СЕ208 С2 849 2 OPR1 GD</t>
  </si>
  <si>
    <t>6 425.00</t>
  </si>
  <si>
    <t>Маршрутизатор каналов связи в комплекте с монтажным устройством РиМ-000.01 РиМ 099.02</t>
  </si>
  <si>
    <t>1 817.00</t>
  </si>
  <si>
    <t>1 973.77</t>
  </si>
  <si>
    <t>417.95</t>
  </si>
  <si>
    <t>4 457.03</t>
  </si>
  <si>
    <t>Лежень ЛЖ-28</t>
  </si>
  <si>
    <t>Кабель контрольный КВВГ нг 10х2,5</t>
  </si>
  <si>
    <t>Муфта концевая 4СТп1-70-120</t>
  </si>
  <si>
    <t>Муфта концевая 4КНтпН1-70-120</t>
  </si>
  <si>
    <t>Муфта концевая 3СТп1-70-120</t>
  </si>
  <si>
    <t>Муфта концевая 3КНтпН1-70-120</t>
  </si>
  <si>
    <t>С101-1616</t>
  </si>
  <si>
    <t>Сталь круглая углеродистая обыкновенного качества марки ВСт3пс5-1 диаметром: 10 мм</t>
  </si>
  <si>
    <t>С101-1614</t>
  </si>
  <si>
    <t>Сталь круглая углеродистая обыкновенного качества марки ВСт3пс5-1 диаметром: 16 мм</t>
  </si>
  <si>
    <t>С408-0200</t>
  </si>
  <si>
    <t>Смесь песчано-гравийная природная</t>
  </si>
  <si>
    <t>Сварочные электроды , 4 мм</t>
  </si>
  <si>
    <t>"Установка МТП до 250 кВ (2017г), на единицу объема"</t>
  </si>
  <si>
    <t>Е33-04-027-03</t>
  </si>
  <si>
    <t>Е33-04-027-04</t>
  </si>
  <si>
    <t>МТП-40 10/0,4 в комплекте с  ТМГ</t>
  </si>
  <si>
    <t>440 000.00</t>
  </si>
  <si>
    <t>МТП-63 10/0,4 в комплекте с  ТМГ</t>
  </si>
  <si>
    <t>480 000.00</t>
  </si>
  <si>
    <t>МТП-100 10/0,4 в комплекте с  ТМГ</t>
  </si>
  <si>
    <t>383 352.50</t>
  </si>
  <si>
    <t>МТП-250 10/0,4 в комплекте с  ТМГ</t>
  </si>
  <si>
    <t>588 000.00</t>
  </si>
  <si>
    <t>4,42</t>
  </si>
  <si>
    <t>Сталь полосовая 40х4 мм</t>
  </si>
  <si>
    <t>Демонтаж оборудования для комплектных трансформаторных подстанций киоскового типа тупиковых подстанций с кабельными вводами</t>
  </si>
  <si>
    <t>Демонтаж оборудования для комплектных трансформаторных подстанций киоскового типа тупиковых подстанций с воздушными вводами</t>
  </si>
  <si>
    <t xml:space="preserve">Погрузка при автомобильных перевозках металлических конструкций массой от 1 до 3 т  </t>
  </si>
  <si>
    <t xml:space="preserve">Демонтаж лотков, решеток, затворов из полосовой и тонколистовой стали </t>
  </si>
  <si>
    <t xml:space="preserve">Устройство основания под фундаменты гравийного </t>
  </si>
  <si>
    <t xml:space="preserve">Устройство фундаментов для комплектных трансформаторных подстанций киоскового типа с укладкой на горизонтальную поверхность 4-х лежней </t>
  </si>
  <si>
    <t xml:space="preserve">Устройство фундаментов для комплектных трансформаторных подстанций киоскового типа с укладкой на горизонтальную поверхность 6-ти лежней </t>
  </si>
  <si>
    <t xml:space="preserve">Установка оборудования для комплектных трансформаторных подстанций киоскового типа тупиковых подстанций с кабельными вводами </t>
  </si>
  <si>
    <t xml:space="preserve">Установка оборудования для комплектных трансформаторных подстанций киоскового типа тупиковых подстанций с воздушными вводами </t>
  </si>
  <si>
    <t xml:space="preserve">Заземлитель вертикальный из круглой стали диаметром 16 мм </t>
  </si>
  <si>
    <t xml:space="preserve">Разработка грунта вручную в траншеях глубиной до 2 м без креплений с откосами, группа грунтов 2 </t>
  </si>
  <si>
    <t xml:space="preserve">Устройство заземлителя протяженного в грунтах 1-4 групп при длине луча до 10 м </t>
  </si>
  <si>
    <t xml:space="preserve">Засыпка вручную траншей, пазух котлованов и ям, группа грунтов 2 </t>
  </si>
  <si>
    <t xml:space="preserve">Счетчики, устанавливаемые на готовом основании трехфазные </t>
  </si>
  <si>
    <t xml:space="preserve">Счетчики, устанавливаемые на готовом основании однофазные </t>
  </si>
  <si>
    <t xml:space="preserve">Съемные и выдвижные блоки (модули, ячейки, ТЭЗ), масса до 5 кг </t>
  </si>
  <si>
    <t xml:space="preserve">Измерение сопротивления растеканию тока заземлителя </t>
  </si>
  <si>
    <t xml:space="preserve">Демонтаж: Заземлитель вертикальный из круглой стали диаметром 16 мм </t>
  </si>
  <si>
    <t xml:space="preserve">Демонтаж мачтовых трансформаторных подстанций мощностью до 250 кВ·А, установка строительных конструкций </t>
  </si>
  <si>
    <t xml:space="preserve">Демонтаж мачтовых трансформаторных подстанций мощностью до 250 кВ·А, установка оборудования </t>
  </si>
  <si>
    <t xml:space="preserve">Погрузка при автомобильных перевозках металлических конструкций массой до 1 т </t>
  </si>
  <si>
    <t xml:space="preserve">Развозка конструкций и материалов опор ВЛ 0,38-10 кВ по трассе приставок железобетонных </t>
  </si>
  <si>
    <t xml:space="preserve">Установка мачтовых трансформаторных подстанций мощностью до 250 кВ·А, установка строительных конструкций </t>
  </si>
  <si>
    <t xml:space="preserve">Установка мачтовых трансформаторных подстанций мощностью до 250 кВ·А, установка оборудования </t>
  </si>
  <si>
    <t>Составил:</t>
  </si>
  <si>
    <t>Проверил:</t>
  </si>
  <si>
    <t>ИТОГО:</t>
  </si>
  <si>
    <t>и.о. руководителя ГРП</t>
  </si>
  <si>
    <t>Настройка простых сетевых трактов конфигурация и настройка сетевых компо-нентов (мост, маршрутизатор, модем и т.п.)</t>
  </si>
  <si>
    <t>Валка деревьев твердых пород и листвен-ницы с корня, диаметр стволов до 16 см</t>
  </si>
  <si>
    <t>Валка деревьев твердых пород и листвен-ницы с корня, диаметр стволов до 24 см</t>
  </si>
  <si>
    <t>Валка деревьев твердых пород и листвен-ницы с корня, диаметр стволов до 32 см</t>
  </si>
  <si>
    <t>Основание: Локальный сметный расчет № 4</t>
  </si>
  <si>
    <t>Основание: Локальный сметный расчет № 5</t>
  </si>
  <si>
    <t>Поставка  МТР заказчиком (давальческая схема)</t>
  </si>
  <si>
    <t>4.42</t>
  </si>
  <si>
    <t>на Установка столбовой подстанции до 100  кВА (2017г), на единицу объема</t>
  </si>
  <si>
    <t>на Установка КТПН до 400  кВА (2017г), на единицу объема</t>
  </si>
  <si>
    <t>на Установка МТП до 250  кВА (2017г), на единицу объема</t>
  </si>
  <si>
    <t>Приложение 17 к техническому заданию
 "Реконструкция распределительных сетей 6/10/0,4 кВ для улучшения качества 
электрической энергии (км, МВА) на территории филиала "АЭС
"</t>
  </si>
  <si>
    <t>Приложение 18 к техническому заданию
 "Реконструкция распределительных сетей 6/10/0,4 кВ для улучшения качества 
электрической энергии (км, МВА) на территории филиала "АЭС
"</t>
  </si>
  <si>
    <t>Приложение 19 к техническому заданию
 "Реконструкция распределительных сетей 6/10/0,4 кВ для улучшения качества 
электрической энергии (км, МВА) на территории филиала "АЭС
"</t>
  </si>
  <si>
    <t>Приложение 20 к техническому заданию
 "Реконструкция распределительных сетей 6/10/0,4 кВ для улучшения качества 
электрической энергии (км, МВА) на территории филиала "АЭС
"</t>
  </si>
  <si>
    <t>Приложение 11 к техническому заданию
 "Реконструкция распределительных сетей 6/10/0,4 кВ для улучшения качества 
электрической энергии (км, МВА) на территории филиала "АЭС
"</t>
  </si>
  <si>
    <t>Приложение 12 к техническому заданию
 "Реконструкция распределительных сетей 6/10/0,4 кВ для улучшения качества 
электрической энергии (км, МВА) на территории филиала "АЭС
"</t>
  </si>
  <si>
    <t>Приложение 13 к техническому заданию
 "Реконструкция распределительных сетей 6/10/0,4 кВ для улучшения качества 
электрической энергии (км, МВА) на территории филиала "АЭС
"</t>
  </si>
  <si>
    <t>Приложение 14 к техническому заданию
 "Реконструкция распределительных сетей 6/10/0,4 кВ для улучшения качества 
электрической энергии (км, МВА) на территории филиала "АЭС
"</t>
  </si>
  <si>
    <t>Приложение 15 к техническому заданию
 "Реконструкция распределительных сетей 6/10/0,4 кВ для улучшения качества 
электрической энергии (км, МВА) на территории филиала "АЭС
"</t>
  </si>
  <si>
    <t>Приложение 16 к техническому заданию
 "Реконструкция распределительных сетей 6/10/0,4 кВ для улучшения качества 
электрической энергии (км, МВА) на территории филиала "АЭС
"</t>
  </si>
  <si>
    <t>Основание: Локальный сметный расчет № 3</t>
  </si>
  <si>
    <t>Приложение 21 к техническому заданию
 "Реконструкция распределительных сетей 6/10/0,4 кВ для улучшения качества 
электрической энергии (км, МВА) на территории филиала "АЭС"</t>
  </si>
  <si>
    <t>Приложение 22 к техническому заданию
 "Реконструкция распределительных сетей 6/10/0,4 кВ для улучшения качества 
электрической энергии (км, МВА) на территории филиала "АЭС"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</si>
</sst>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0.00000"/>
    <numFmt numFmtId="166" formatCode="0.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b/>
      <sz val="8"/>
      <color theme="1"/>
      <name val="Verdana"/>
      <family val="2"/>
      <charset val="204"/>
    </font>
    <font>
      <sz val="1"/>
      <color theme="1"/>
      <name val="Verdana"/>
      <family val="2"/>
      <charset val="204"/>
    </font>
    <font>
      <b/>
      <u/>
      <sz val="8"/>
      <color theme="1"/>
      <name val="Verdana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8"/>
      <color rgb="FFFF0000"/>
      <name val="Verdana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Verdana"/>
      <family val="2"/>
      <charset val="204"/>
    </font>
    <font>
      <sz val="11"/>
      <name val="Calibri"/>
      <family val="2"/>
      <scheme val="minor"/>
    </font>
    <font>
      <sz val="8"/>
      <name val="Verdana"/>
      <family val="2"/>
      <charset val="204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8"/>
      <name val="Verdana"/>
      <family val="2"/>
      <charset val="204"/>
    </font>
    <font>
      <b/>
      <sz val="11"/>
      <name val="Calibri"/>
      <family val="2"/>
      <charset val="204"/>
      <scheme val="minor"/>
    </font>
    <font>
      <b/>
      <i/>
      <sz val="10.5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314">
    <xf numFmtId="0" fontId="0" fillId="0" borderId="0" xfId="0"/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5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3" fontId="0" fillId="0" borderId="1" xfId="0" applyNumberFormat="1" applyBorder="1" applyAlignment="1">
      <alignment vertical="center"/>
    </xf>
    <xf numFmtId="0" fontId="8" fillId="0" borderId="0" xfId="0" applyFont="1" applyAlignment="1">
      <alignment horizontal="right" vertical="center" wrapText="1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horizontal="right" vertical="center"/>
    </xf>
    <xf numFmtId="0" fontId="8" fillId="0" borderId="0" xfId="0" applyFont="1" applyBorder="1" applyAlignment="1">
      <alignment vertical="center" wrapText="1"/>
    </xf>
    <xf numFmtId="3" fontId="0" fillId="0" borderId="0" xfId="0" applyNumberFormat="1"/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4" xfId="0" applyFont="1" applyBorder="1" applyAlignment="1">
      <alignment horizontal="right" vertical="center" wrapText="1"/>
    </xf>
    <xf numFmtId="4" fontId="0" fillId="0" borderId="14" xfId="0" applyNumberFormat="1" applyBorder="1" applyAlignment="1">
      <alignment vertical="center"/>
    </xf>
    <xf numFmtId="3" fontId="0" fillId="0" borderId="14" xfId="0" applyNumberFormat="1" applyBorder="1" applyAlignment="1">
      <alignment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vertical="center"/>
    </xf>
    <xf numFmtId="17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horizontal="right" vertical="center" wrapText="1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horizontal="right" vertical="center" wrapText="1"/>
    </xf>
    <xf numFmtId="49" fontId="14" fillId="0" borderId="3" xfId="1" applyNumberFormat="1" applyFont="1" applyBorder="1" applyAlignment="1">
      <alignment horizontal="left" vertical="top" wrapText="1"/>
    </xf>
    <xf numFmtId="0" fontId="13" fillId="0" borderId="1" xfId="1" quotePrefix="1" applyNumberFormat="1" applyFont="1" applyBorder="1" applyAlignment="1">
      <alignment horizontal="center" vertical="top"/>
    </xf>
    <xf numFmtId="49" fontId="14" fillId="0" borderId="4" xfId="1" applyNumberFormat="1" applyFont="1" applyBorder="1" applyAlignment="1">
      <alignment horizontal="left" vertical="top" wrapText="1"/>
    </xf>
    <xf numFmtId="0" fontId="0" fillId="0" borderId="1" xfId="0" applyBorder="1"/>
    <xf numFmtId="0" fontId="8" fillId="0" borderId="8" xfId="0" applyFont="1" applyBorder="1" applyAlignment="1">
      <alignment vertical="center" wrapText="1"/>
    </xf>
    <xf numFmtId="4" fontId="0" fillId="0" borderId="1" xfId="0" applyNumberFormat="1" applyBorder="1"/>
    <xf numFmtId="3" fontId="0" fillId="0" borderId="1" xfId="0" applyNumberFormat="1" applyBorder="1"/>
    <xf numFmtId="0" fontId="15" fillId="0" borderId="1" xfId="0" applyFont="1" applyBorder="1"/>
    <xf numFmtId="0" fontId="8" fillId="0" borderId="11" xfId="0" applyFont="1" applyBorder="1" applyAlignment="1">
      <alignment horizontal="right" vertical="center" wrapText="1"/>
    </xf>
    <xf numFmtId="3" fontId="8" fillId="0" borderId="14" xfId="0" applyNumberFormat="1" applyFont="1" applyBorder="1" applyAlignment="1">
      <alignment horizontal="right" vertical="center" wrapText="1"/>
    </xf>
    <xf numFmtId="3" fontId="8" fillId="0" borderId="2" xfId="0" applyNumberFormat="1" applyFont="1" applyBorder="1" applyAlignment="1">
      <alignment horizontal="right" vertical="center" wrapText="1"/>
    </xf>
    <xf numFmtId="0" fontId="8" fillId="0" borderId="14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13" fillId="2" borderId="1" xfId="1" quotePrefix="1" applyNumberFormat="1" applyFont="1" applyFill="1" applyBorder="1" applyAlignment="1">
      <alignment horizontal="center" vertical="top"/>
    </xf>
    <xf numFmtId="0" fontId="0" fillId="2" borderId="1" xfId="0" applyFill="1" applyBorder="1"/>
    <xf numFmtId="0" fontId="13" fillId="3" borderId="1" xfId="1" quotePrefix="1" applyNumberFormat="1" applyFont="1" applyFill="1" applyBorder="1" applyAlignment="1">
      <alignment horizontal="center" vertical="top"/>
    </xf>
    <xf numFmtId="0" fontId="0" fillId="3" borderId="1" xfId="0" applyFill="1" applyBorder="1"/>
    <xf numFmtId="0" fontId="0" fillId="3" borderId="0" xfId="0" applyFill="1"/>
    <xf numFmtId="49" fontId="14" fillId="3" borderId="3" xfId="1" applyNumberFormat="1" applyFont="1" applyFill="1" applyBorder="1" applyAlignment="1">
      <alignment horizontal="left" vertical="top" wrapText="1"/>
    </xf>
    <xf numFmtId="49" fontId="14" fillId="3" borderId="4" xfId="1" applyNumberFormat="1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right" vertical="center" wrapText="1"/>
    </xf>
    <xf numFmtId="4" fontId="0" fillId="3" borderId="1" xfId="0" applyNumberFormat="1" applyFill="1" applyBorder="1"/>
    <xf numFmtId="0" fontId="16" fillId="0" borderId="1" xfId="0" applyFont="1" applyBorder="1"/>
    <xf numFmtId="0" fontId="17" fillId="0" borderId="1" xfId="0" applyFont="1" applyBorder="1" applyAlignment="1">
      <alignment horizontal="right" vertical="center" wrapText="1"/>
    </xf>
    <xf numFmtId="0" fontId="16" fillId="0" borderId="0" xfId="0" applyFont="1"/>
    <xf numFmtId="0" fontId="8" fillId="0" borderId="0" xfId="0" applyFont="1" applyBorder="1" applyAlignment="1">
      <alignment horizontal="right" vertical="center" wrapText="1"/>
    </xf>
    <xf numFmtId="3" fontId="8" fillId="0" borderId="0" xfId="0" applyNumberFormat="1" applyFont="1" applyBorder="1" applyAlignment="1">
      <alignment horizontal="right" vertical="center" wrapText="1"/>
    </xf>
    <xf numFmtId="3" fontId="15" fillId="0" borderId="0" xfId="0" applyNumberFormat="1" applyFont="1" applyBorder="1" applyAlignment="1">
      <alignment vertical="center"/>
    </xf>
    <xf numFmtId="3" fontId="15" fillId="0" borderId="1" xfId="0" applyNumberFormat="1" applyFont="1" applyBorder="1"/>
    <xf numFmtId="3" fontId="0" fillId="3" borderId="1" xfId="0" applyNumberFormat="1" applyFill="1" applyBorder="1"/>
    <xf numFmtId="0" fontId="15" fillId="3" borderId="1" xfId="0" applyFont="1" applyFill="1" applyBorder="1"/>
    <xf numFmtId="0" fontId="0" fillId="4" borderId="1" xfId="0" applyFill="1" applyBorder="1"/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right" vertical="center" wrapText="1"/>
    </xf>
    <xf numFmtId="4" fontId="0" fillId="4" borderId="1" xfId="0" applyNumberFormat="1" applyFill="1" applyBorder="1"/>
    <xf numFmtId="3" fontId="0" fillId="4" borderId="1" xfId="0" applyNumberFormat="1" applyFill="1" applyBorder="1"/>
    <xf numFmtId="0" fontId="0" fillId="4" borderId="0" xfId="0" applyFill="1"/>
    <xf numFmtId="0" fontId="8" fillId="3" borderId="0" xfId="0" applyFont="1" applyFill="1" applyAlignment="1">
      <alignment vertical="center"/>
    </xf>
    <xf numFmtId="0" fontId="8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vertical="top" wrapText="1"/>
    </xf>
    <xf numFmtId="0" fontId="8" fillId="3" borderId="8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horizontal="right" vertical="center" wrapText="1"/>
    </xf>
    <xf numFmtId="0" fontId="8" fillId="3" borderId="15" xfId="0" applyFont="1" applyFill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164" fontId="0" fillId="0" borderId="0" xfId="0" applyNumberFormat="1" applyBorder="1" applyAlignment="1">
      <alignment horizontal="right" vertical="center"/>
    </xf>
    <xf numFmtId="0" fontId="17" fillId="0" borderId="1" xfId="0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15" xfId="0" applyNumberFormat="1" applyFont="1" applyBorder="1" applyAlignment="1">
      <alignment horizontal="right" vertical="center" wrapText="1"/>
    </xf>
    <xf numFmtId="0" fontId="16" fillId="3" borderId="1" xfId="0" applyFont="1" applyFill="1" applyBorder="1"/>
    <xf numFmtId="0" fontId="16" fillId="2" borderId="1" xfId="0" applyFont="1" applyFill="1" applyBorder="1"/>
    <xf numFmtId="0" fontId="8" fillId="0" borderId="0" xfId="0" applyFont="1" applyAlignment="1">
      <alignment horizontal="right" vertical="center" wrapText="1"/>
    </xf>
    <xf numFmtId="164" fontId="0" fillId="0" borderId="1" xfId="0" applyNumberForma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3" fontId="17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Fill="1" applyBorder="1" applyAlignment="1">
      <alignment horizontal="right" vertical="center"/>
    </xf>
    <xf numFmtId="0" fontId="17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3" fontId="15" fillId="0" borderId="0" xfId="0" applyNumberFormat="1" applyFont="1"/>
    <xf numFmtId="4" fontId="0" fillId="3" borderId="1" xfId="0" applyNumberFormat="1" applyFill="1" applyBorder="1" applyAlignment="1">
      <alignment vertical="center"/>
    </xf>
    <xf numFmtId="3" fontId="0" fillId="3" borderId="1" xfId="0" applyNumberForma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6" fillId="4" borderId="0" xfId="0" applyFont="1" applyFill="1"/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0" fillId="0" borderId="0" xfId="0" applyNumberForma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166" fontId="0" fillId="0" borderId="1" xfId="0" applyNumberFormat="1" applyBorder="1" applyAlignment="1">
      <alignment horizontal="right" vertical="center" wrapText="1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166" fontId="22" fillId="0" borderId="1" xfId="0" applyNumberFormat="1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/>
    <xf numFmtId="165" fontId="22" fillId="0" borderId="1" xfId="0" applyNumberFormat="1" applyFont="1" applyBorder="1" applyAlignment="1">
      <alignment horizontal="right" vertical="center"/>
    </xf>
    <xf numFmtId="4" fontId="8" fillId="0" borderId="0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3" fontId="15" fillId="0" borderId="1" xfId="0" applyNumberFormat="1" applyFont="1" applyBorder="1" applyAlignment="1">
      <alignment vertical="center"/>
    </xf>
    <xf numFmtId="0" fontId="16" fillId="4" borderId="1" xfId="0" applyFont="1" applyFill="1" applyBorder="1" applyAlignment="1">
      <alignment horizontal="right" vertical="center"/>
    </xf>
    <xf numFmtId="4" fontId="0" fillId="4" borderId="1" xfId="0" applyNumberFormat="1" applyFill="1" applyBorder="1" applyAlignment="1">
      <alignment vertical="center"/>
    </xf>
    <xf numFmtId="3" fontId="15" fillId="4" borderId="1" xfId="0" applyNumberFormat="1" applyFont="1" applyFill="1" applyBorder="1" applyAlignment="1">
      <alignment vertical="center"/>
    </xf>
    <xf numFmtId="3" fontId="0" fillId="4" borderId="0" xfId="0" applyNumberFormat="1" applyFill="1"/>
    <xf numFmtId="0" fontId="23" fillId="3" borderId="1" xfId="0" applyFont="1" applyFill="1" applyBorder="1" applyAlignment="1">
      <alignment vertical="center" wrapText="1"/>
    </xf>
    <xf numFmtId="0" fontId="16" fillId="3" borderId="0" xfId="0" applyFont="1" applyFill="1"/>
    <xf numFmtId="0" fontId="24" fillId="3" borderId="0" xfId="0" applyFont="1" applyFill="1"/>
    <xf numFmtId="0" fontId="25" fillId="3" borderId="0" xfId="0" applyFont="1" applyFill="1"/>
    <xf numFmtId="0" fontId="26" fillId="3" borderId="1" xfId="0" applyFont="1" applyFill="1" applyBorder="1" applyAlignment="1">
      <alignment vertical="center" wrapText="1"/>
    </xf>
    <xf numFmtId="0" fontId="0" fillId="3" borderId="14" xfId="0" applyFill="1" applyBorder="1" applyAlignment="1"/>
    <xf numFmtId="4" fontId="0" fillId="3" borderId="14" xfId="0" applyNumberFormat="1" applyFill="1" applyBorder="1" applyAlignment="1"/>
    <xf numFmtId="3" fontId="0" fillId="3" borderId="14" xfId="0" applyNumberFormat="1" applyFill="1" applyBorder="1" applyAlignment="1"/>
    <xf numFmtId="0" fontId="23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4" fillId="0" borderId="0" xfId="0" applyFont="1"/>
    <xf numFmtId="0" fontId="25" fillId="0" borderId="0" xfId="0" applyFont="1"/>
    <xf numFmtId="0" fontId="26" fillId="0" borderId="1" xfId="0" applyFont="1" applyFill="1" applyBorder="1" applyAlignment="1">
      <alignment vertical="center" wrapText="1"/>
    </xf>
    <xf numFmtId="0" fontId="27" fillId="3" borderId="1" xfId="0" applyFont="1" applyFill="1" applyBorder="1"/>
    <xf numFmtId="3" fontId="15" fillId="0" borderId="0" xfId="0" applyNumberFormat="1" applyFont="1" applyBorder="1" applyAlignment="1">
      <alignment horizontal="right" vertical="center"/>
    </xf>
    <xf numFmtId="0" fontId="11" fillId="0" borderId="6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3" fontId="15" fillId="4" borderId="0" xfId="0" applyNumberFormat="1" applyFont="1" applyFill="1" applyBorder="1" applyAlignment="1">
      <alignment vertical="center"/>
    </xf>
    <xf numFmtId="3" fontId="0" fillId="4" borderId="0" xfId="0" applyNumberFormat="1" applyFill="1" applyBorder="1" applyAlignment="1">
      <alignment vertical="center"/>
    </xf>
    <xf numFmtId="3" fontId="0" fillId="4" borderId="1" xfId="0" applyNumberFormat="1" applyFill="1" applyBorder="1" applyAlignment="1">
      <alignment vertical="center"/>
    </xf>
    <xf numFmtId="3" fontId="15" fillId="4" borderId="0" xfId="0" applyNumberFormat="1" applyFont="1" applyFill="1"/>
    <xf numFmtId="0" fontId="11" fillId="0" borderId="6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65" fontId="0" fillId="0" borderId="1" xfId="0" applyNumberFormat="1" applyBorder="1"/>
    <xf numFmtId="4" fontId="0" fillId="0" borderId="1" xfId="0" applyNumberFormat="1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165" fontId="0" fillId="0" borderId="2" xfId="0" applyNumberFormat="1" applyFont="1" applyBorder="1" applyAlignment="1">
      <alignment horizontal="right" vertical="center"/>
    </xf>
    <xf numFmtId="4" fontId="0" fillId="0" borderId="2" xfId="0" applyNumberFormat="1" applyFont="1" applyBorder="1" applyAlignment="1">
      <alignment vertical="center"/>
    </xf>
    <xf numFmtId="3" fontId="0" fillId="0" borderId="2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horizontal="right" vertical="center"/>
    </xf>
    <xf numFmtId="165" fontId="0" fillId="0" borderId="14" xfId="0" applyNumberFormat="1" applyFont="1" applyBorder="1" applyAlignment="1">
      <alignment horizontal="right" vertical="center"/>
    </xf>
    <xf numFmtId="4" fontId="0" fillId="0" borderId="14" xfId="0" applyNumberFormat="1" applyFont="1" applyBorder="1" applyAlignment="1">
      <alignment vertical="center"/>
    </xf>
    <xf numFmtId="3" fontId="0" fillId="0" borderId="14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horizontal="right" vertical="center" wrapText="1"/>
    </xf>
    <xf numFmtId="165" fontId="0" fillId="0" borderId="5" xfId="0" applyNumberFormat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 wrapText="1"/>
    </xf>
    <xf numFmtId="4" fontId="8" fillId="0" borderId="15" xfId="0" applyNumberFormat="1" applyFont="1" applyBorder="1" applyAlignment="1">
      <alignment horizontal="right" vertical="center" wrapText="1"/>
    </xf>
    <xf numFmtId="166" fontId="22" fillId="0" borderId="0" xfId="0" applyNumberFormat="1" applyFont="1" applyBorder="1"/>
    <xf numFmtId="166" fontId="0" fillId="0" borderId="14" xfId="0" applyNumberFormat="1" applyBorder="1" applyAlignment="1">
      <alignment horizontal="right" vertical="center" wrapText="1"/>
    </xf>
    <xf numFmtId="4" fontId="0" fillId="0" borderId="14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166" fontId="0" fillId="0" borderId="0" xfId="0" applyNumberFormat="1" applyBorder="1"/>
    <xf numFmtId="3" fontId="15" fillId="0" borderId="0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right" vertical="center"/>
    </xf>
    <xf numFmtId="0" fontId="9" fillId="0" borderId="0" xfId="0" applyFont="1" applyAlignment="1">
      <alignment vertical="center" wrapText="1"/>
    </xf>
    <xf numFmtId="0" fontId="0" fillId="0" borderId="0" xfId="0" applyAlignment="1"/>
    <xf numFmtId="165" fontId="0" fillId="0" borderId="8" xfId="0" applyNumberFormat="1" applyFont="1" applyBorder="1" applyAlignment="1">
      <alignment horizontal="right" vertical="center"/>
    </xf>
    <xf numFmtId="165" fontId="0" fillId="0" borderId="0" xfId="0" applyNumberFormat="1" applyFont="1" applyBorder="1" applyAlignment="1">
      <alignment horizontal="right" vertical="center"/>
    </xf>
    <xf numFmtId="4" fontId="0" fillId="0" borderId="0" xfId="0" applyNumberFormat="1" applyFont="1" applyBorder="1" applyAlignment="1">
      <alignment vertical="center"/>
    </xf>
    <xf numFmtId="166" fontId="22" fillId="0" borderId="1" xfId="0" applyNumberFormat="1" applyFont="1" applyBorder="1"/>
    <xf numFmtId="166" fontId="0" fillId="0" borderId="0" xfId="0" applyNumberForma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0" fontId="13" fillId="3" borderId="1" xfId="1" quotePrefix="1" applyNumberFormat="1" applyFont="1" applyFill="1" applyBorder="1" applyAlignment="1">
      <alignment vertical="top"/>
    </xf>
    <xf numFmtId="0" fontId="0" fillId="3" borderId="1" xfId="0" applyFill="1" applyBorder="1" applyAlignment="1"/>
    <xf numFmtId="0" fontId="0" fillId="3" borderId="0" xfId="0" applyFill="1" applyAlignment="1"/>
    <xf numFmtId="0" fontId="13" fillId="2" borderId="1" xfId="1" quotePrefix="1" applyNumberFormat="1" applyFont="1" applyFill="1" applyBorder="1" applyAlignment="1">
      <alignment vertical="top"/>
    </xf>
    <xf numFmtId="0" fontId="0" fillId="0" borderId="1" xfId="0" applyBorder="1" applyAlignment="1"/>
    <xf numFmtId="0" fontId="0" fillId="0" borderId="12" xfId="0" applyBorder="1"/>
    <xf numFmtId="0" fontId="15" fillId="0" borderId="0" xfId="0" applyFont="1"/>
    <xf numFmtId="49" fontId="14" fillId="2" borderId="1" xfId="1" applyNumberFormat="1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right"/>
    </xf>
    <xf numFmtId="0" fontId="8" fillId="0" borderId="1" xfId="0" applyFont="1" applyBorder="1" applyAlignment="1">
      <alignment vertical="center" wrapText="1"/>
    </xf>
    <xf numFmtId="0" fontId="0" fillId="0" borderId="14" xfId="0" applyBorder="1"/>
    <xf numFmtId="3" fontId="15" fillId="0" borderId="0" xfId="0" applyNumberFormat="1" applyFont="1" applyBorder="1"/>
    <xf numFmtId="4" fontId="22" fillId="0" borderId="1" xfId="0" applyNumberFormat="1" applyFont="1" applyBorder="1" applyAlignment="1">
      <alignment vertical="center"/>
    </xf>
    <xf numFmtId="3" fontId="22" fillId="0" borderId="1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9" fillId="0" borderId="0" xfId="0" applyFont="1" applyAlignment="1">
      <alignment horizontal="right" vertical="center" wrapText="1"/>
    </xf>
    <xf numFmtId="164" fontId="15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14" fillId="2" borderId="3" xfId="1" applyNumberFormat="1" applyFont="1" applyFill="1" applyBorder="1" applyAlignment="1">
      <alignment horizontal="left" vertical="top" wrapText="1"/>
    </xf>
    <xf numFmtId="49" fontId="14" fillId="2" borderId="4" xfId="1" applyNumberFormat="1" applyFont="1" applyFill="1" applyBorder="1" applyAlignment="1">
      <alignment horizontal="left" vertical="top" wrapText="1"/>
    </xf>
    <xf numFmtId="49" fontId="14" fillId="3" borderId="3" xfId="1" applyNumberFormat="1" applyFont="1" applyFill="1" applyBorder="1" applyAlignment="1">
      <alignment horizontal="left" vertical="top" wrapText="1"/>
    </xf>
    <xf numFmtId="49" fontId="14" fillId="3" borderId="4" xfId="1" applyNumberFormat="1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0" fillId="0" borderId="12" xfId="0" applyBorder="1" applyAlignment="1">
      <alignment horizontal="right"/>
    </xf>
    <xf numFmtId="0" fontId="18" fillId="0" borderId="0" xfId="0" applyFont="1" applyAlignment="1">
      <alignment horizontal="center"/>
    </xf>
    <xf numFmtId="0" fontId="11" fillId="0" borderId="17" xfId="0" applyFont="1" applyBorder="1" applyAlignment="1">
      <alignment vertical="center" wrapText="1"/>
    </xf>
    <xf numFmtId="49" fontId="14" fillId="2" borderId="1" xfId="1" applyNumberFormat="1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49" fontId="14" fillId="3" borderId="1" xfId="1" applyNumberFormat="1" applyFont="1" applyFill="1" applyBorder="1" applyAlignment="1">
      <alignment horizontal="left" vertical="top" wrapText="1"/>
    </xf>
    <xf numFmtId="0" fontId="0" fillId="0" borderId="9" xfId="0" applyBorder="1" applyAlignment="1">
      <alignment horizontal="left"/>
    </xf>
    <xf numFmtId="0" fontId="4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15" fillId="0" borderId="11" xfId="0" applyNumberFormat="1" applyFont="1" applyBorder="1" applyAlignment="1">
      <alignment horizontal="center" vertical="center" wrapText="1"/>
    </xf>
    <xf numFmtId="164" fontId="15" fillId="0" borderId="12" xfId="0" applyNumberFormat="1" applyFont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center" vertical="center" wrapText="1"/>
    </xf>
    <xf numFmtId="164" fontId="15" fillId="0" borderId="11" xfId="0" applyNumberFormat="1" applyFont="1" applyBorder="1" applyAlignment="1">
      <alignment horizontal="center"/>
    </xf>
    <xf numFmtId="164" fontId="15" fillId="0" borderId="12" xfId="0" applyNumberFormat="1" applyFont="1" applyBorder="1" applyAlignment="1">
      <alignment horizontal="center"/>
    </xf>
    <xf numFmtId="164" fontId="15" fillId="0" borderId="13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5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21" fillId="0" borderId="7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165" fontId="15" fillId="5" borderId="18" xfId="0" applyNumberFormat="1" applyFont="1" applyFill="1" applyBorder="1" applyAlignment="1">
      <alignment horizontal="center" vertical="center" wrapText="1"/>
    </xf>
    <xf numFmtId="165" fontId="15" fillId="5" borderId="19" xfId="0" applyNumberFormat="1" applyFont="1" applyFill="1" applyBorder="1" applyAlignment="1">
      <alignment horizontal="center" vertical="center" wrapText="1"/>
    </xf>
    <xf numFmtId="165" fontId="15" fillId="5" borderId="20" xfId="0" applyNumberFormat="1" applyFont="1" applyFill="1" applyBorder="1" applyAlignment="1">
      <alignment horizontal="center" vertical="center" wrapText="1"/>
    </xf>
    <xf numFmtId="166" fontId="15" fillId="5" borderId="18" xfId="0" applyNumberFormat="1" applyFont="1" applyFill="1" applyBorder="1" applyAlignment="1">
      <alignment horizontal="center" vertical="center" wrapText="1"/>
    </xf>
    <xf numFmtId="166" fontId="15" fillId="5" borderId="19" xfId="0" applyNumberFormat="1" applyFont="1" applyFill="1" applyBorder="1" applyAlignment="1">
      <alignment horizontal="center" vertical="center" wrapText="1"/>
    </xf>
    <xf numFmtId="166" fontId="15" fillId="5" borderId="20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4" fillId="0" borderId="0" xfId="0" applyFont="1" applyAlignment="1">
      <alignment horizontal="left" wrapText="1"/>
    </xf>
    <xf numFmtId="0" fontId="11" fillId="0" borderId="12" xfId="0" applyFont="1" applyBorder="1" applyAlignment="1">
      <alignment horizontal="left" vertical="center" wrapText="1"/>
    </xf>
    <xf numFmtId="0" fontId="24" fillId="3" borderId="0" xfId="0" applyFont="1" applyFill="1" applyAlignment="1">
      <alignment horizontal="left" wrapText="1"/>
    </xf>
    <xf numFmtId="0" fontId="15" fillId="0" borderId="18" xfId="0" applyFont="1" applyBorder="1" applyAlignment="1">
      <alignment horizontal="center" wrapText="1"/>
    </xf>
    <xf numFmtId="0" fontId="15" fillId="0" borderId="19" xfId="0" applyFont="1" applyBorder="1" applyAlignment="1">
      <alignment horizontal="center" wrapText="1"/>
    </xf>
    <xf numFmtId="0" fontId="15" fillId="0" borderId="2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4" borderId="2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8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80"/>
  <sheetViews>
    <sheetView view="pageBreakPreview" zoomScale="84" zoomScaleNormal="100" zoomScaleSheetLayoutView="84" workbookViewId="0">
      <selection activeCell="I31" sqref="I31"/>
    </sheetView>
  </sheetViews>
  <sheetFormatPr defaultRowHeight="15" outlineLevelRow="1" x14ac:dyDescent="0.25"/>
  <cols>
    <col min="1" max="1" width="5.140625" customWidth="1"/>
    <col min="2" max="2" width="13.5703125" customWidth="1"/>
    <col min="3" max="3" width="40.28515625" customWidth="1"/>
    <col min="4" max="4" width="11.85546875" customWidth="1"/>
    <col min="5" max="5" width="10.42578125" customWidth="1"/>
    <col min="6" max="6" width="11.28515625" customWidth="1"/>
    <col min="7" max="7" width="9.85546875" customWidth="1"/>
    <col min="8" max="8" width="10.28515625" customWidth="1"/>
    <col min="9" max="10" width="12" customWidth="1"/>
    <col min="11" max="11" width="0" hidden="1" customWidth="1"/>
  </cols>
  <sheetData>
    <row r="1" spans="1:11" x14ac:dyDescent="0.25">
      <c r="A1" s="209"/>
      <c r="B1" s="209"/>
      <c r="C1" s="209"/>
      <c r="D1" s="209"/>
      <c r="E1" s="199" t="s">
        <v>701</v>
      </c>
      <c r="F1" s="199"/>
      <c r="G1" s="199"/>
      <c r="H1" s="199"/>
      <c r="I1" s="199"/>
      <c r="J1" s="199"/>
      <c r="K1" s="199"/>
    </row>
    <row r="2" spans="1:11" ht="21.75" customHeight="1" x14ac:dyDescent="0.25">
      <c r="A2" s="209"/>
      <c r="B2" s="209"/>
      <c r="C2" s="209"/>
      <c r="D2" s="209"/>
      <c r="E2" s="199"/>
      <c r="F2" s="199"/>
      <c r="G2" s="199"/>
      <c r="H2" s="199"/>
      <c r="I2" s="199"/>
      <c r="J2" s="199"/>
      <c r="K2" s="199"/>
    </row>
    <row r="3" spans="1:11" ht="6" customHeight="1" x14ac:dyDescent="0.25">
      <c r="A3" s="209"/>
      <c r="B3" s="209"/>
      <c r="C3" s="209"/>
      <c r="D3" s="209"/>
      <c r="E3" s="199"/>
      <c r="F3" s="199"/>
      <c r="G3" s="199"/>
      <c r="H3" s="199"/>
      <c r="I3" s="199"/>
      <c r="J3" s="199"/>
      <c r="K3" s="199"/>
    </row>
    <row r="4" spans="1:11" x14ac:dyDescent="0.25">
      <c r="A4" s="210"/>
      <c r="B4" s="210"/>
      <c r="C4" s="210"/>
      <c r="D4" s="210"/>
    </row>
    <row r="5" spans="1:11" ht="15" customHeight="1" x14ac:dyDescent="0.25">
      <c r="A5" s="211" t="s">
        <v>0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1" ht="15" customHeight="1" x14ac:dyDescent="0.25">
      <c r="A6" s="211" t="s">
        <v>1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1" ht="15" customHeight="1" x14ac:dyDescent="0.25">
      <c r="A7" s="211" t="s">
        <v>234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1" x14ac:dyDescent="0.25">
      <c r="A8" t="s">
        <v>333</v>
      </c>
      <c r="F8" s="209"/>
      <c r="G8" s="209"/>
      <c r="H8" s="212"/>
      <c r="I8" s="212"/>
      <c r="J8" s="15"/>
    </row>
    <row r="9" spans="1:11" x14ac:dyDescent="0.25">
      <c r="A9" t="s">
        <v>401</v>
      </c>
      <c r="F9" s="209"/>
      <c r="G9" s="209"/>
      <c r="H9" s="212"/>
      <c r="I9" s="212"/>
      <c r="J9" s="15"/>
    </row>
    <row r="10" spans="1:11" ht="15" customHeight="1" x14ac:dyDescent="0.25">
      <c r="A10" s="196" t="s">
        <v>379</v>
      </c>
      <c r="B10" s="197"/>
      <c r="C10" s="197"/>
      <c r="D10" s="197"/>
      <c r="E10" s="197"/>
      <c r="F10" s="197"/>
      <c r="G10" s="197"/>
      <c r="H10" s="197"/>
      <c r="I10" s="197"/>
      <c r="J10" s="198"/>
    </row>
    <row r="11" spans="1:11" ht="18.75" customHeight="1" x14ac:dyDescent="0.25">
      <c r="A11" s="201" t="s">
        <v>378</v>
      </c>
      <c r="B11" s="202"/>
      <c r="C11" s="202"/>
      <c r="D11" s="202"/>
      <c r="E11" s="202"/>
      <c r="F11" s="202"/>
      <c r="G11" s="202"/>
      <c r="H11" s="202"/>
      <c r="I11" s="202"/>
      <c r="J11" s="202"/>
    </row>
    <row r="12" spans="1:11" ht="18.75" customHeight="1" x14ac:dyDescent="0.25">
      <c r="A12" s="201" t="s">
        <v>380</v>
      </c>
      <c r="B12" s="202"/>
      <c r="C12" s="202"/>
      <c r="D12" s="202"/>
      <c r="E12" s="202"/>
      <c r="F12" s="202"/>
      <c r="G12" s="202"/>
      <c r="H12" s="202"/>
      <c r="I12" s="202"/>
      <c r="J12" s="202"/>
    </row>
    <row r="13" spans="1:11" ht="18.75" customHeight="1" x14ac:dyDescent="0.25">
      <c r="A13" s="201" t="s">
        <v>381</v>
      </c>
      <c r="B13" s="202"/>
      <c r="C13" s="202"/>
      <c r="D13" s="202"/>
      <c r="E13" s="202"/>
      <c r="F13" s="202"/>
      <c r="G13" s="202"/>
      <c r="H13" s="202"/>
      <c r="I13" s="202"/>
      <c r="J13" s="202"/>
    </row>
    <row r="14" spans="1:11" ht="18.75" customHeight="1" x14ac:dyDescent="0.25">
      <c r="A14" s="201" t="s">
        <v>382</v>
      </c>
      <c r="B14" s="202"/>
      <c r="C14" s="202"/>
      <c r="D14" s="202"/>
      <c r="E14" s="202"/>
      <c r="F14" s="202"/>
      <c r="G14" s="202"/>
      <c r="H14" s="202"/>
      <c r="I14" s="202"/>
      <c r="J14" s="202"/>
    </row>
    <row r="15" spans="1:11" ht="18.75" customHeight="1" x14ac:dyDescent="0.25">
      <c r="A15" s="201" t="s">
        <v>383</v>
      </c>
      <c r="B15" s="202"/>
      <c r="C15" s="202"/>
      <c r="D15" s="202"/>
      <c r="E15" s="202"/>
      <c r="F15" s="202"/>
      <c r="G15" s="202"/>
      <c r="H15" s="202"/>
      <c r="I15" s="202"/>
      <c r="J15" s="202"/>
    </row>
    <row r="16" spans="1:11" ht="18.75" customHeight="1" x14ac:dyDescent="0.25">
      <c r="A16" s="200">
        <f>1.011*1.05*1.0549*1.03</f>
        <v>1.1534239678499998</v>
      </c>
      <c r="B16" s="200"/>
      <c r="C16" s="200"/>
      <c r="D16" s="200"/>
      <c r="E16" s="200"/>
      <c r="F16" s="200"/>
      <c r="G16" s="200"/>
      <c r="H16" s="200"/>
      <c r="I16" s="200"/>
      <c r="J16" s="200"/>
    </row>
    <row r="17" spans="1:12" ht="45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12" t="s">
        <v>64</v>
      </c>
      <c r="I17" s="21" t="s">
        <v>65</v>
      </c>
      <c r="J17" s="21" t="s">
        <v>66</v>
      </c>
    </row>
    <row r="18" spans="1:12" x14ac:dyDescent="0.25">
      <c r="A18" s="3">
        <v>1</v>
      </c>
      <c r="B18" s="3">
        <v>2</v>
      </c>
      <c r="C18" s="3">
        <v>3</v>
      </c>
      <c r="D18" s="3">
        <v>4</v>
      </c>
      <c r="E18" s="3">
        <v>5</v>
      </c>
      <c r="F18" s="3">
        <v>6</v>
      </c>
      <c r="G18" s="3">
        <v>7</v>
      </c>
      <c r="H18" s="3">
        <v>8</v>
      </c>
      <c r="I18" s="3">
        <v>9</v>
      </c>
      <c r="J18" s="3">
        <v>10</v>
      </c>
    </row>
    <row r="19" spans="1:12" ht="15" customHeight="1" x14ac:dyDescent="0.25">
      <c r="A19" s="18"/>
      <c r="B19" s="207" t="s">
        <v>384</v>
      </c>
      <c r="C19" s="207"/>
      <c r="D19" s="207"/>
      <c r="E19" s="207"/>
      <c r="F19" s="207"/>
      <c r="G19" s="207"/>
      <c r="H19" s="11"/>
      <c r="I19" s="11"/>
      <c r="J19" s="11"/>
    </row>
    <row r="20" spans="1:12" ht="21" x14ac:dyDescent="0.25">
      <c r="A20" s="5" t="s">
        <v>9</v>
      </c>
      <c r="B20" s="4" t="s">
        <v>69</v>
      </c>
      <c r="C20" s="4" t="s">
        <v>70</v>
      </c>
      <c r="D20" s="5" t="s">
        <v>71</v>
      </c>
      <c r="E20" s="5" t="s">
        <v>12</v>
      </c>
      <c r="F20" s="5" t="s">
        <v>72</v>
      </c>
      <c r="G20" s="5">
        <v>19</v>
      </c>
      <c r="H20" s="82">
        <f>A16</f>
        <v>1.1534239678499998</v>
      </c>
      <c r="I20" s="17">
        <f t="shared" ref="I20:I27" si="0">H20*G20</f>
        <v>21.915055389149995</v>
      </c>
      <c r="J20" s="13">
        <f t="shared" ref="J20:J37" si="1">I20*1.18</f>
        <v>25.859765359196992</v>
      </c>
    </row>
    <row r="21" spans="1:12" ht="21" x14ac:dyDescent="0.25">
      <c r="A21" s="5" t="s">
        <v>11</v>
      </c>
      <c r="B21" s="4" t="s">
        <v>73</v>
      </c>
      <c r="C21" s="4" t="s">
        <v>74</v>
      </c>
      <c r="D21" s="5" t="s">
        <v>75</v>
      </c>
      <c r="E21" s="5" t="s">
        <v>12</v>
      </c>
      <c r="F21" s="5" t="s">
        <v>76</v>
      </c>
      <c r="G21" s="5">
        <v>14</v>
      </c>
      <c r="H21" s="82">
        <f>H20</f>
        <v>1.1534239678499998</v>
      </c>
      <c r="I21" s="17">
        <f t="shared" si="0"/>
        <v>16.147935549899998</v>
      </c>
      <c r="J21" s="13">
        <f t="shared" si="1"/>
        <v>19.054563948881995</v>
      </c>
    </row>
    <row r="22" spans="1:12" ht="31.5" x14ac:dyDescent="0.25">
      <c r="A22" s="5" t="s">
        <v>13</v>
      </c>
      <c r="B22" s="4" t="s">
        <v>77</v>
      </c>
      <c r="C22" s="4" t="s">
        <v>78</v>
      </c>
      <c r="D22" s="5" t="s">
        <v>79</v>
      </c>
      <c r="E22" s="5">
        <v>1</v>
      </c>
      <c r="F22" s="5" t="s">
        <v>80</v>
      </c>
      <c r="G22" s="5">
        <v>486</v>
      </c>
      <c r="H22" s="82">
        <f t="shared" ref="H22:H27" si="2">H21</f>
        <v>1.1534239678499998</v>
      </c>
      <c r="I22" s="16">
        <f t="shared" si="0"/>
        <v>560.5640483750999</v>
      </c>
      <c r="J22" s="14">
        <f t="shared" si="1"/>
        <v>661.46557708261787</v>
      </c>
    </row>
    <row r="23" spans="1:12" ht="21" x14ac:dyDescent="0.25">
      <c r="A23" s="5" t="s">
        <v>14</v>
      </c>
      <c r="B23" s="4" t="s">
        <v>81</v>
      </c>
      <c r="C23" s="4" t="s">
        <v>82</v>
      </c>
      <c r="D23" s="5" t="s">
        <v>83</v>
      </c>
      <c r="E23" s="5">
        <v>1</v>
      </c>
      <c r="F23" s="5" t="s">
        <v>84</v>
      </c>
      <c r="G23" s="5">
        <v>158</v>
      </c>
      <c r="H23" s="82">
        <f t="shared" si="2"/>
        <v>1.1534239678499998</v>
      </c>
      <c r="I23" s="16">
        <f t="shared" si="0"/>
        <v>182.24098692029997</v>
      </c>
      <c r="J23" s="14">
        <f t="shared" si="1"/>
        <v>215.04436456595397</v>
      </c>
    </row>
    <row r="24" spans="1:12" ht="31.5" x14ac:dyDescent="0.25">
      <c r="A24" s="5" t="s">
        <v>15</v>
      </c>
      <c r="B24" s="4" t="s">
        <v>85</v>
      </c>
      <c r="C24" s="4" t="s">
        <v>86</v>
      </c>
      <c r="D24" s="5" t="s">
        <v>83</v>
      </c>
      <c r="E24" s="5">
        <v>1</v>
      </c>
      <c r="F24" s="5" t="s">
        <v>87</v>
      </c>
      <c r="G24" s="5">
        <v>235</v>
      </c>
      <c r="H24" s="82">
        <f t="shared" si="2"/>
        <v>1.1534239678499998</v>
      </c>
      <c r="I24" s="16">
        <f t="shared" si="0"/>
        <v>271.05463244474993</v>
      </c>
      <c r="J24" s="14">
        <f t="shared" si="1"/>
        <v>319.84446628480492</v>
      </c>
    </row>
    <row r="25" spans="1:12" ht="21" x14ac:dyDescent="0.25">
      <c r="A25" s="5" t="s">
        <v>16</v>
      </c>
      <c r="B25" s="4" t="s">
        <v>88</v>
      </c>
      <c r="C25" s="4" t="s">
        <v>89</v>
      </c>
      <c r="D25" s="5" t="s">
        <v>83</v>
      </c>
      <c r="E25" s="5">
        <v>1</v>
      </c>
      <c r="F25" s="5" t="s">
        <v>84</v>
      </c>
      <c r="G25" s="5">
        <v>158</v>
      </c>
      <c r="H25" s="82">
        <f t="shared" si="2"/>
        <v>1.1534239678499998</v>
      </c>
      <c r="I25" s="16">
        <f t="shared" si="0"/>
        <v>182.24098692029997</v>
      </c>
      <c r="J25" s="14">
        <f t="shared" si="1"/>
        <v>215.04436456595397</v>
      </c>
    </row>
    <row r="26" spans="1:12" ht="21" x14ac:dyDescent="0.25">
      <c r="A26" s="5" t="s">
        <v>17</v>
      </c>
      <c r="B26" s="4" t="s">
        <v>90</v>
      </c>
      <c r="C26" s="4" t="s">
        <v>91</v>
      </c>
      <c r="D26" s="5" t="s">
        <v>57</v>
      </c>
      <c r="E26" s="5">
        <v>1</v>
      </c>
      <c r="F26" s="5" t="s">
        <v>92</v>
      </c>
      <c r="G26" s="5">
        <v>30</v>
      </c>
      <c r="H26" s="82">
        <f t="shared" si="2"/>
        <v>1.1534239678499998</v>
      </c>
      <c r="I26" s="16">
        <f t="shared" si="0"/>
        <v>34.602719035499995</v>
      </c>
      <c r="J26" s="14">
        <f t="shared" si="1"/>
        <v>40.831208461889993</v>
      </c>
    </row>
    <row r="27" spans="1:12" ht="42" x14ac:dyDescent="0.25">
      <c r="A27" s="5" t="s">
        <v>18</v>
      </c>
      <c r="B27" s="4" t="s">
        <v>93</v>
      </c>
      <c r="C27" s="4" t="s">
        <v>94</v>
      </c>
      <c r="D27" s="5" t="s">
        <v>95</v>
      </c>
      <c r="E27" s="5">
        <v>1</v>
      </c>
      <c r="F27" s="91">
        <v>2328.11</v>
      </c>
      <c r="G27" s="8">
        <v>2328</v>
      </c>
      <c r="H27" s="82">
        <f t="shared" si="2"/>
        <v>1.1534239678499998</v>
      </c>
      <c r="I27" s="16">
        <f t="shared" si="0"/>
        <v>2685.1709971547994</v>
      </c>
      <c r="J27" s="14">
        <f t="shared" si="1"/>
        <v>3168.5017766426631</v>
      </c>
      <c r="L27" s="19"/>
    </row>
    <row r="28" spans="1:12" x14ac:dyDescent="0.25">
      <c r="A28" s="62"/>
      <c r="B28" s="18"/>
      <c r="C28" s="18"/>
      <c r="D28" s="62"/>
      <c r="E28" s="62"/>
      <c r="F28" s="62"/>
      <c r="G28" s="63"/>
      <c r="H28" s="83"/>
      <c r="I28" s="27"/>
      <c r="J28" s="64">
        <f>SUM(J20:J27)</f>
        <v>4665.6460869119628</v>
      </c>
      <c r="L28" s="19"/>
    </row>
    <row r="29" spans="1:12" x14ac:dyDescent="0.25">
      <c r="A29" s="18"/>
      <c r="B29" s="208" t="s">
        <v>385</v>
      </c>
      <c r="C29" s="208"/>
      <c r="D29" s="208"/>
      <c r="E29" s="208"/>
      <c r="F29" s="208"/>
      <c r="G29" s="208"/>
      <c r="H29" s="20"/>
      <c r="I29" s="27"/>
      <c r="J29" s="28"/>
    </row>
    <row r="30" spans="1:12" ht="21" x14ac:dyDescent="0.25">
      <c r="A30" s="5" t="s">
        <v>20</v>
      </c>
      <c r="B30" s="4" t="s">
        <v>98</v>
      </c>
      <c r="C30" s="4" t="s">
        <v>99</v>
      </c>
      <c r="D30" s="5" t="s">
        <v>100</v>
      </c>
      <c r="E30" s="5">
        <v>1</v>
      </c>
      <c r="F30" s="5">
        <v>1278.97</v>
      </c>
      <c r="G30" s="5">
        <v>1280</v>
      </c>
      <c r="H30" s="82">
        <f>H27</f>
        <v>1.1534239678499998</v>
      </c>
      <c r="I30" s="16">
        <f t="shared" ref="I30:I37" si="3">H30*G30</f>
        <v>1476.3826788479996</v>
      </c>
      <c r="J30" s="14">
        <f t="shared" si="1"/>
        <v>1742.1315610406396</v>
      </c>
    </row>
    <row r="31" spans="1:12" x14ac:dyDescent="0.25">
      <c r="A31" s="5" t="s">
        <v>21</v>
      </c>
      <c r="B31" s="4" t="s">
        <v>105</v>
      </c>
      <c r="C31" s="4" t="s">
        <v>412</v>
      </c>
      <c r="D31" s="5" t="s">
        <v>24</v>
      </c>
      <c r="E31" s="5">
        <v>1</v>
      </c>
      <c r="F31" s="5" t="s">
        <v>106</v>
      </c>
      <c r="G31" s="5">
        <v>121</v>
      </c>
      <c r="H31" s="82">
        <f>H30</f>
        <v>1.1534239678499998</v>
      </c>
      <c r="I31" s="16">
        <f t="shared" si="3"/>
        <v>139.56430010984997</v>
      </c>
      <c r="J31" s="14">
        <f t="shared" si="1"/>
        <v>164.68587412962296</v>
      </c>
    </row>
    <row r="32" spans="1:12" ht="21" x14ac:dyDescent="0.25">
      <c r="A32" s="5" t="s">
        <v>22</v>
      </c>
      <c r="B32" s="4" t="s">
        <v>107</v>
      </c>
      <c r="C32" s="4" t="s">
        <v>108</v>
      </c>
      <c r="D32" s="5" t="s">
        <v>109</v>
      </c>
      <c r="E32" s="5">
        <v>1</v>
      </c>
      <c r="F32" s="5" t="s">
        <v>110</v>
      </c>
      <c r="G32" s="8">
        <v>4037</v>
      </c>
      <c r="H32" s="82">
        <f t="shared" ref="H32:H34" si="4">H30</f>
        <v>1.1534239678499998</v>
      </c>
      <c r="I32" s="16">
        <f t="shared" si="3"/>
        <v>4656.3725582104489</v>
      </c>
      <c r="J32" s="14">
        <f t="shared" si="1"/>
        <v>5494.5196186883295</v>
      </c>
    </row>
    <row r="33" spans="1:13" ht="22.5" customHeight="1" x14ac:dyDescent="0.25">
      <c r="A33" s="5" t="s">
        <v>23</v>
      </c>
      <c r="B33" s="4" t="s">
        <v>111</v>
      </c>
      <c r="C33" s="4" t="s">
        <v>112</v>
      </c>
      <c r="D33" s="5" t="s">
        <v>109</v>
      </c>
      <c r="E33" s="5">
        <v>1</v>
      </c>
      <c r="F33" s="5" t="s">
        <v>113</v>
      </c>
      <c r="G33" s="8">
        <v>2767</v>
      </c>
      <c r="H33" s="82">
        <f t="shared" si="4"/>
        <v>1.1534239678499998</v>
      </c>
      <c r="I33" s="16">
        <f t="shared" si="3"/>
        <v>3191.5241190409492</v>
      </c>
      <c r="J33" s="14">
        <f t="shared" si="1"/>
        <v>3765.99846046832</v>
      </c>
    </row>
    <row r="34" spans="1:13" ht="21.75" customHeight="1" x14ac:dyDescent="0.25">
      <c r="A34" s="5" t="s">
        <v>25</v>
      </c>
      <c r="B34" s="4" t="s">
        <v>114</v>
      </c>
      <c r="C34" s="4" t="s">
        <v>115</v>
      </c>
      <c r="D34" s="5" t="s">
        <v>109</v>
      </c>
      <c r="E34" s="5">
        <v>1</v>
      </c>
      <c r="F34" s="5" t="s">
        <v>116</v>
      </c>
      <c r="G34" s="5">
        <v>930</v>
      </c>
      <c r="H34" s="82">
        <f t="shared" si="4"/>
        <v>1.1534239678499998</v>
      </c>
      <c r="I34" s="16">
        <f t="shared" si="3"/>
        <v>1072.6842901004998</v>
      </c>
      <c r="J34" s="14">
        <f t="shared" si="1"/>
        <v>1265.7674623185897</v>
      </c>
    </row>
    <row r="35" spans="1:13" ht="44.25" customHeight="1" x14ac:dyDescent="0.25">
      <c r="A35" s="5" t="s">
        <v>29</v>
      </c>
      <c r="B35" s="4" t="s">
        <v>375</v>
      </c>
      <c r="C35" s="4" t="s">
        <v>376</v>
      </c>
      <c r="D35" s="5" t="s">
        <v>83</v>
      </c>
      <c r="E35" s="5">
        <v>1</v>
      </c>
      <c r="F35" s="5">
        <v>133.58000000000001</v>
      </c>
      <c r="G35" s="5">
        <v>134</v>
      </c>
      <c r="H35" s="82">
        <f>H34</f>
        <v>1.1534239678499998</v>
      </c>
      <c r="I35" s="16">
        <f>G35*H35</f>
        <v>154.55881169189996</v>
      </c>
      <c r="J35" s="14">
        <f t="shared" si="1"/>
        <v>182.37939779644194</v>
      </c>
    </row>
    <row r="36" spans="1:13" ht="31.5" x14ac:dyDescent="0.25">
      <c r="A36" s="5" t="s">
        <v>31</v>
      </c>
      <c r="B36" s="4" t="s">
        <v>85</v>
      </c>
      <c r="C36" s="4" t="s">
        <v>86</v>
      </c>
      <c r="D36" s="5" t="s">
        <v>83</v>
      </c>
      <c r="E36" s="5">
        <v>1</v>
      </c>
      <c r="F36" s="5" t="s">
        <v>87</v>
      </c>
      <c r="G36" s="5">
        <v>235</v>
      </c>
      <c r="H36" s="82">
        <f>H33</f>
        <v>1.1534239678499998</v>
      </c>
      <c r="I36" s="16">
        <f t="shared" si="3"/>
        <v>271.05463244474993</v>
      </c>
      <c r="J36" s="14">
        <f t="shared" si="1"/>
        <v>319.84446628480492</v>
      </c>
    </row>
    <row r="37" spans="1:13" ht="31.5" x14ac:dyDescent="0.25">
      <c r="A37" s="5" t="s">
        <v>32</v>
      </c>
      <c r="B37" s="4" t="s">
        <v>118</v>
      </c>
      <c r="C37" s="4" t="s">
        <v>119</v>
      </c>
      <c r="D37" s="5" t="s">
        <v>83</v>
      </c>
      <c r="E37" s="5">
        <v>1</v>
      </c>
      <c r="F37" s="5" t="s">
        <v>117</v>
      </c>
      <c r="G37" s="5">
        <v>134</v>
      </c>
      <c r="H37" s="82">
        <f>H34</f>
        <v>1.1534239678499998</v>
      </c>
      <c r="I37" s="16">
        <f t="shared" si="3"/>
        <v>154.55881169189996</v>
      </c>
      <c r="J37" s="14">
        <f t="shared" si="1"/>
        <v>182.37939779644194</v>
      </c>
    </row>
    <row r="38" spans="1:13" x14ac:dyDescent="0.25">
      <c r="A38" s="62"/>
      <c r="B38" s="18"/>
      <c r="C38" s="18"/>
      <c r="D38" s="62"/>
      <c r="E38" s="62"/>
      <c r="F38" s="62"/>
      <c r="G38" s="62"/>
      <c r="H38" s="83"/>
      <c r="I38" s="27"/>
      <c r="J38" s="64">
        <f>SUM(J30:J37)</f>
        <v>13117.706238523191</v>
      </c>
      <c r="M38" s="19"/>
    </row>
    <row r="39" spans="1:13" hidden="1" x14ac:dyDescent="0.25">
      <c r="A39" s="50"/>
      <c r="B39" s="205" t="s">
        <v>335</v>
      </c>
      <c r="C39" s="206"/>
      <c r="D39" s="51"/>
      <c r="E39" s="51"/>
      <c r="F39" s="51"/>
      <c r="G39" s="51"/>
      <c r="H39" s="51"/>
      <c r="I39" s="51"/>
      <c r="J39" s="51"/>
    </row>
    <row r="40" spans="1:13" hidden="1" x14ac:dyDescent="0.25">
      <c r="A40" s="50"/>
      <c r="B40" s="53"/>
      <c r="C40" s="54" t="s">
        <v>68</v>
      </c>
      <c r="D40" s="51"/>
      <c r="E40" s="51"/>
      <c r="F40" s="51"/>
      <c r="G40" s="51"/>
      <c r="H40" s="51"/>
      <c r="I40" s="51"/>
      <c r="J40" s="51"/>
    </row>
    <row r="41" spans="1:13" ht="21" hidden="1" x14ac:dyDescent="0.25">
      <c r="A41" s="51"/>
      <c r="B41" s="56" t="s">
        <v>69</v>
      </c>
      <c r="C41" s="56" t="s">
        <v>70</v>
      </c>
      <c r="D41" s="57" t="s">
        <v>71</v>
      </c>
      <c r="E41" s="57" t="s">
        <v>12</v>
      </c>
      <c r="F41" s="51"/>
      <c r="G41" s="51"/>
      <c r="H41" s="51"/>
      <c r="I41" s="58">
        <f t="shared" ref="I41:J48" si="5">I20</f>
        <v>21.915055389149995</v>
      </c>
      <c r="J41" s="66">
        <f t="shared" si="5"/>
        <v>25.859765359196992</v>
      </c>
    </row>
    <row r="42" spans="1:13" ht="21" hidden="1" x14ac:dyDescent="0.25">
      <c r="A42" s="51"/>
      <c r="B42" s="56" t="s">
        <v>73</v>
      </c>
      <c r="C42" s="56" t="s">
        <v>74</v>
      </c>
      <c r="D42" s="57" t="s">
        <v>75</v>
      </c>
      <c r="E42" s="57" t="s">
        <v>12</v>
      </c>
      <c r="F42" s="51"/>
      <c r="G42" s="51"/>
      <c r="H42" s="51"/>
      <c r="I42" s="58">
        <f t="shared" si="5"/>
        <v>16.147935549899998</v>
      </c>
      <c r="J42" s="66">
        <f t="shared" si="5"/>
        <v>19.054563948881995</v>
      </c>
    </row>
    <row r="43" spans="1:13" ht="31.5" hidden="1" x14ac:dyDescent="0.25">
      <c r="A43" s="51"/>
      <c r="B43" s="56" t="s">
        <v>77</v>
      </c>
      <c r="C43" s="56" t="s">
        <v>78</v>
      </c>
      <c r="D43" s="57" t="s">
        <v>79</v>
      </c>
      <c r="E43" s="57">
        <v>1</v>
      </c>
      <c r="F43" s="51"/>
      <c r="G43" s="51"/>
      <c r="H43" s="51"/>
      <c r="I43" s="58">
        <f t="shared" si="5"/>
        <v>560.5640483750999</v>
      </c>
      <c r="J43" s="66">
        <f t="shared" si="5"/>
        <v>661.46557708261787</v>
      </c>
    </row>
    <row r="44" spans="1:13" ht="21" hidden="1" x14ac:dyDescent="0.25">
      <c r="A44" s="51"/>
      <c r="B44" s="56" t="s">
        <v>81</v>
      </c>
      <c r="C44" s="56" t="s">
        <v>82</v>
      </c>
      <c r="D44" s="57" t="s">
        <v>83</v>
      </c>
      <c r="E44" s="57">
        <v>1</v>
      </c>
      <c r="F44" s="51"/>
      <c r="G44" s="51"/>
      <c r="H44" s="51"/>
      <c r="I44" s="58">
        <f t="shared" si="5"/>
        <v>182.24098692029997</v>
      </c>
      <c r="J44" s="66">
        <f t="shared" si="5"/>
        <v>215.04436456595397</v>
      </c>
    </row>
    <row r="45" spans="1:13" ht="31.5" hidden="1" x14ac:dyDescent="0.25">
      <c r="A45" s="51"/>
      <c r="B45" s="56" t="s">
        <v>85</v>
      </c>
      <c r="C45" s="56" t="s">
        <v>86</v>
      </c>
      <c r="D45" s="57" t="s">
        <v>83</v>
      </c>
      <c r="E45" s="57">
        <v>1</v>
      </c>
      <c r="F45" s="51"/>
      <c r="G45" s="51"/>
      <c r="H45" s="51"/>
      <c r="I45" s="58">
        <f t="shared" si="5"/>
        <v>271.05463244474993</v>
      </c>
      <c r="J45" s="66">
        <f t="shared" si="5"/>
        <v>319.84446628480492</v>
      </c>
    </row>
    <row r="46" spans="1:13" ht="21" hidden="1" x14ac:dyDescent="0.25">
      <c r="A46" s="51"/>
      <c r="B46" s="56" t="s">
        <v>88</v>
      </c>
      <c r="C46" s="56" t="s">
        <v>89</v>
      </c>
      <c r="D46" s="57" t="s">
        <v>83</v>
      </c>
      <c r="E46" s="57">
        <v>1</v>
      </c>
      <c r="F46" s="51"/>
      <c r="G46" s="51"/>
      <c r="H46" s="51"/>
      <c r="I46" s="58">
        <f t="shared" si="5"/>
        <v>182.24098692029997</v>
      </c>
      <c r="J46" s="66">
        <f t="shared" si="5"/>
        <v>215.04436456595397</v>
      </c>
    </row>
    <row r="47" spans="1:13" ht="21" hidden="1" x14ac:dyDescent="0.25">
      <c r="A47" s="51"/>
      <c r="B47" s="56" t="s">
        <v>90</v>
      </c>
      <c r="C47" s="56" t="s">
        <v>91</v>
      </c>
      <c r="D47" s="57" t="s">
        <v>57</v>
      </c>
      <c r="E47" s="57">
        <v>1</v>
      </c>
      <c r="F47" s="51"/>
      <c r="G47" s="51"/>
      <c r="H47" s="51"/>
      <c r="I47" s="58">
        <f t="shared" si="5"/>
        <v>34.602719035499995</v>
      </c>
      <c r="J47" s="66">
        <f t="shared" si="5"/>
        <v>40.831208461889993</v>
      </c>
    </row>
    <row r="48" spans="1:13" ht="42" hidden="1" x14ac:dyDescent="0.25">
      <c r="A48" s="51"/>
      <c r="B48" s="56" t="s">
        <v>93</v>
      </c>
      <c r="C48" s="56" t="s">
        <v>94</v>
      </c>
      <c r="D48" s="57" t="s">
        <v>95</v>
      </c>
      <c r="E48" s="57">
        <v>1</v>
      </c>
      <c r="F48" s="51"/>
      <c r="G48" s="51"/>
      <c r="H48" s="51"/>
      <c r="I48" s="58">
        <f t="shared" si="5"/>
        <v>2685.1709971547994</v>
      </c>
      <c r="J48" s="66">
        <f t="shared" si="5"/>
        <v>3168.5017766426631</v>
      </c>
    </row>
    <row r="49" spans="1:10" hidden="1" x14ac:dyDescent="0.25">
      <c r="A49" s="51"/>
      <c r="B49" s="51"/>
      <c r="C49" s="67" t="s">
        <v>97</v>
      </c>
      <c r="D49" s="51"/>
      <c r="E49" s="51"/>
      <c r="F49" s="51"/>
      <c r="G49" s="51"/>
      <c r="H49" s="51"/>
      <c r="I49" s="51"/>
      <c r="J49" s="51"/>
    </row>
    <row r="50" spans="1:10" ht="21" hidden="1" x14ac:dyDescent="0.25">
      <c r="A50" s="51"/>
      <c r="B50" s="56" t="s">
        <v>98</v>
      </c>
      <c r="C50" s="56" t="s">
        <v>99</v>
      </c>
      <c r="D50" s="57" t="s">
        <v>100</v>
      </c>
      <c r="E50" s="57">
        <v>1</v>
      </c>
      <c r="F50" s="51"/>
      <c r="G50" s="51"/>
      <c r="H50" s="51"/>
      <c r="I50" s="58">
        <f>I30</f>
        <v>1476.3826788479996</v>
      </c>
      <c r="J50" s="66">
        <f t="shared" ref="J50:J56" si="6">I50*1.18</f>
        <v>1742.1315610406396</v>
      </c>
    </row>
    <row r="51" spans="1:10" ht="63" hidden="1" x14ac:dyDescent="0.25">
      <c r="A51" s="51"/>
      <c r="B51" s="56" t="s">
        <v>105</v>
      </c>
      <c r="C51" s="56" t="s">
        <v>120</v>
      </c>
      <c r="D51" s="57" t="s">
        <v>24</v>
      </c>
      <c r="E51" s="57">
        <v>1</v>
      </c>
      <c r="F51" s="51"/>
      <c r="G51" s="51"/>
      <c r="H51" s="51"/>
      <c r="I51" s="58">
        <f>I31</f>
        <v>139.56430010984997</v>
      </c>
      <c r="J51" s="66">
        <f t="shared" si="6"/>
        <v>164.68587412962296</v>
      </c>
    </row>
    <row r="52" spans="1:10" ht="21" hidden="1" x14ac:dyDescent="0.25">
      <c r="A52" s="51"/>
      <c r="B52" s="56" t="s">
        <v>107</v>
      </c>
      <c r="C52" s="56" t="s">
        <v>108</v>
      </c>
      <c r="D52" s="57" t="s">
        <v>109</v>
      </c>
      <c r="E52" s="57">
        <v>1</v>
      </c>
      <c r="F52" s="51"/>
      <c r="G52" s="51"/>
      <c r="H52" s="51"/>
      <c r="I52" s="58">
        <f>I32</f>
        <v>4656.3725582104489</v>
      </c>
      <c r="J52" s="66">
        <f t="shared" si="6"/>
        <v>5494.5196186883295</v>
      </c>
    </row>
    <row r="53" spans="1:10" ht="21" hidden="1" x14ac:dyDescent="0.25">
      <c r="A53" s="51"/>
      <c r="B53" s="56" t="s">
        <v>111</v>
      </c>
      <c r="C53" s="56" t="s">
        <v>112</v>
      </c>
      <c r="D53" s="57" t="s">
        <v>109</v>
      </c>
      <c r="E53" s="57">
        <v>1</v>
      </c>
      <c r="F53" s="51"/>
      <c r="G53" s="51"/>
      <c r="H53" s="51"/>
      <c r="I53" s="58">
        <f>I33</f>
        <v>3191.5241190409492</v>
      </c>
      <c r="J53" s="66">
        <f t="shared" si="6"/>
        <v>3765.99846046832</v>
      </c>
    </row>
    <row r="54" spans="1:10" ht="21" hidden="1" x14ac:dyDescent="0.25">
      <c r="A54" s="51"/>
      <c r="B54" s="56" t="s">
        <v>114</v>
      </c>
      <c r="C54" s="56" t="s">
        <v>115</v>
      </c>
      <c r="D54" s="57" t="s">
        <v>109</v>
      </c>
      <c r="E54" s="57">
        <v>1</v>
      </c>
      <c r="F54" s="51"/>
      <c r="G54" s="51"/>
      <c r="H54" s="51"/>
      <c r="I54" s="58">
        <f>I34</f>
        <v>1072.6842901004998</v>
      </c>
      <c r="J54" s="66">
        <f t="shared" si="6"/>
        <v>1265.7674623185897</v>
      </c>
    </row>
    <row r="55" spans="1:10" ht="31.5" hidden="1" x14ac:dyDescent="0.25">
      <c r="A55" s="51"/>
      <c r="B55" s="56" t="s">
        <v>85</v>
      </c>
      <c r="C55" s="56" t="s">
        <v>86</v>
      </c>
      <c r="D55" s="57" t="s">
        <v>83</v>
      </c>
      <c r="E55" s="57">
        <v>1</v>
      </c>
      <c r="F55" s="51"/>
      <c r="G55" s="51"/>
      <c r="H55" s="51"/>
      <c r="I55" s="58">
        <f>I36</f>
        <v>271.05463244474993</v>
      </c>
      <c r="J55" s="66">
        <f t="shared" si="6"/>
        <v>319.84446628480492</v>
      </c>
    </row>
    <row r="56" spans="1:10" ht="31.5" hidden="1" x14ac:dyDescent="0.25">
      <c r="A56" s="51"/>
      <c r="B56" s="56" t="s">
        <v>118</v>
      </c>
      <c r="C56" s="56" t="s">
        <v>119</v>
      </c>
      <c r="D56" s="57" t="s">
        <v>83</v>
      </c>
      <c r="E56" s="57">
        <v>1</v>
      </c>
      <c r="F56" s="51"/>
      <c r="G56" s="51"/>
      <c r="H56" s="51"/>
      <c r="I56" s="58">
        <f>I37</f>
        <v>154.55881169189996</v>
      </c>
      <c r="J56" s="66">
        <f t="shared" si="6"/>
        <v>182.37939779644194</v>
      </c>
    </row>
    <row r="57" spans="1:10" hidden="1" x14ac:dyDescent="0.25">
      <c r="A57" s="37"/>
      <c r="B57" s="37"/>
      <c r="C57" s="37"/>
      <c r="D57" s="37"/>
      <c r="E57" s="37"/>
      <c r="F57" s="37"/>
      <c r="G57" s="37"/>
      <c r="H57" s="37"/>
      <c r="I57" s="37"/>
      <c r="J57" s="37"/>
    </row>
    <row r="58" spans="1:10" ht="15" hidden="1" customHeight="1" outlineLevel="1" x14ac:dyDescent="0.25">
      <c r="A58" s="48"/>
      <c r="B58" s="203" t="s">
        <v>335</v>
      </c>
      <c r="C58" s="204"/>
      <c r="D58" s="49"/>
      <c r="E58" s="49"/>
      <c r="F58" s="49"/>
      <c r="G58" s="49"/>
      <c r="H58" s="49"/>
      <c r="I58" s="49"/>
      <c r="J58" s="49"/>
    </row>
    <row r="59" spans="1:10" ht="15" hidden="1" customHeight="1" outlineLevel="1" x14ac:dyDescent="0.25">
      <c r="A59" s="35"/>
      <c r="B59" s="34"/>
      <c r="C59" s="36" t="s">
        <v>377</v>
      </c>
      <c r="D59" s="37"/>
      <c r="E59" s="37"/>
      <c r="F59" s="37"/>
      <c r="G59" s="37"/>
      <c r="H59" s="37"/>
      <c r="I59" s="37"/>
      <c r="J59" s="37"/>
    </row>
    <row r="60" spans="1:10" ht="21" hidden="1" customHeight="1" outlineLevel="1" x14ac:dyDescent="0.25">
      <c r="A60" s="37"/>
      <c r="B60" s="4"/>
      <c r="C60" s="4" t="s">
        <v>70</v>
      </c>
      <c r="D60" s="5" t="s">
        <v>24</v>
      </c>
      <c r="E60" s="5">
        <v>1</v>
      </c>
      <c r="F60" s="37"/>
      <c r="G60" s="37"/>
      <c r="H60" s="37"/>
      <c r="I60" s="39">
        <f t="shared" ref="I60:J62" si="7">I41</f>
        <v>21.915055389149995</v>
      </c>
      <c r="J60" s="40">
        <f t="shared" si="7"/>
        <v>25.859765359196992</v>
      </c>
    </row>
    <row r="61" spans="1:10" ht="21" hidden="1" customHeight="1" outlineLevel="1" x14ac:dyDescent="0.25">
      <c r="A61" s="37"/>
      <c r="B61" s="4"/>
      <c r="C61" s="4" t="s">
        <v>74</v>
      </c>
      <c r="D61" s="5" t="s">
        <v>413</v>
      </c>
      <c r="E61" s="5">
        <v>1</v>
      </c>
      <c r="F61" s="37"/>
      <c r="G61" s="37"/>
      <c r="H61" s="37"/>
      <c r="I61" s="39">
        <f t="shared" si="7"/>
        <v>16.147935549899998</v>
      </c>
      <c r="J61" s="40">
        <f t="shared" si="7"/>
        <v>19.054563948881995</v>
      </c>
    </row>
    <row r="62" spans="1:10" ht="31.5" hidden="1" customHeight="1" outlineLevel="1" x14ac:dyDescent="0.25">
      <c r="A62" s="37"/>
      <c r="B62" s="4"/>
      <c r="C62" s="4" t="s">
        <v>78</v>
      </c>
      <c r="D62" s="5" t="s">
        <v>24</v>
      </c>
      <c r="E62" s="5">
        <v>1</v>
      </c>
      <c r="F62" s="37"/>
      <c r="G62" s="37"/>
      <c r="H62" s="37"/>
      <c r="I62" s="39">
        <f t="shared" si="7"/>
        <v>560.5640483750999</v>
      </c>
      <c r="J62" s="40">
        <f t="shared" si="7"/>
        <v>661.46557708261787</v>
      </c>
    </row>
    <row r="63" spans="1:10" ht="31.5" hidden="1" customHeight="1" outlineLevel="1" x14ac:dyDescent="0.25">
      <c r="A63" s="37"/>
      <c r="B63" s="4"/>
      <c r="C63" s="4" t="s">
        <v>363</v>
      </c>
      <c r="D63" s="5" t="s">
        <v>83</v>
      </c>
      <c r="E63" s="5">
        <v>1</v>
      </c>
      <c r="F63" s="37"/>
      <c r="G63" s="37"/>
      <c r="H63" s="37"/>
      <c r="I63" s="39">
        <f>I44+I64+I65+I66*0.8</f>
        <v>663.21878151374983</v>
      </c>
      <c r="J63" s="40">
        <f>J44</f>
        <v>215.04436456595397</v>
      </c>
    </row>
    <row r="64" spans="1:10" s="52" customFormat="1" ht="31.5" hidden="1" customHeight="1" outlineLevel="1" x14ac:dyDescent="0.25">
      <c r="A64" s="51"/>
      <c r="B64" s="56"/>
      <c r="C64" s="56" t="s">
        <v>86</v>
      </c>
      <c r="D64" s="57" t="s">
        <v>83</v>
      </c>
      <c r="E64" s="57">
        <v>1</v>
      </c>
      <c r="F64" s="51"/>
      <c r="G64" s="51"/>
      <c r="H64" s="51"/>
      <c r="I64" s="58">
        <f>I45</f>
        <v>271.05463244474993</v>
      </c>
      <c r="J64" s="66">
        <f>J45</f>
        <v>319.84446628480492</v>
      </c>
    </row>
    <row r="65" spans="1:11" s="52" customFormat="1" ht="21" hidden="1" customHeight="1" outlineLevel="1" x14ac:dyDescent="0.25">
      <c r="A65" s="51"/>
      <c r="B65" s="56"/>
      <c r="C65" s="56" t="s">
        <v>89</v>
      </c>
      <c r="D65" s="57" t="s">
        <v>83</v>
      </c>
      <c r="E65" s="57">
        <v>1</v>
      </c>
      <c r="F65" s="51"/>
      <c r="G65" s="51"/>
      <c r="H65" s="51"/>
      <c r="I65" s="58">
        <f>I46</f>
        <v>182.24098692029997</v>
      </c>
      <c r="J65" s="66">
        <f>J46</f>
        <v>215.04436456595397</v>
      </c>
    </row>
    <row r="66" spans="1:11" s="52" customFormat="1" ht="15" hidden="1" customHeight="1" outlineLevel="1" x14ac:dyDescent="0.25">
      <c r="A66" s="51"/>
      <c r="B66" s="56"/>
      <c r="C66" s="56" t="s">
        <v>91</v>
      </c>
      <c r="D66" s="57" t="s">
        <v>57</v>
      </c>
      <c r="E66" s="57">
        <v>1</v>
      </c>
      <c r="F66" s="51"/>
      <c r="G66" s="51"/>
      <c r="H66" s="51"/>
      <c r="I66" s="58">
        <f>I47</f>
        <v>34.602719035499995</v>
      </c>
      <c r="J66" s="66">
        <f>J47</f>
        <v>40.831208461889993</v>
      </c>
    </row>
    <row r="67" spans="1:11" ht="42" hidden="1" customHeight="1" outlineLevel="1" x14ac:dyDescent="0.25">
      <c r="A67" s="37"/>
      <c r="B67" s="4"/>
      <c r="C67" s="4" t="s">
        <v>94</v>
      </c>
      <c r="D67" s="5" t="s">
        <v>95</v>
      </c>
      <c r="E67" s="5">
        <v>1</v>
      </c>
      <c r="F67" s="37"/>
      <c r="G67" s="37"/>
      <c r="H67" s="37"/>
      <c r="I67" s="39">
        <f>I48</f>
        <v>2685.1709971547994</v>
      </c>
      <c r="J67" s="40">
        <f>J48</f>
        <v>3168.5017766426631</v>
      </c>
    </row>
    <row r="68" spans="1:11" ht="15" hidden="1" customHeight="1" outlineLevel="1" x14ac:dyDescent="0.25">
      <c r="A68" s="37"/>
      <c r="B68" s="37"/>
      <c r="C68" s="41" t="s">
        <v>385</v>
      </c>
      <c r="D68" s="37"/>
      <c r="E68" s="37"/>
      <c r="F68" s="37"/>
      <c r="G68" s="37"/>
      <c r="H68" s="37"/>
      <c r="I68" s="37"/>
      <c r="J68" s="37"/>
    </row>
    <row r="69" spans="1:11" ht="15" hidden="1" customHeight="1" outlineLevel="1" x14ac:dyDescent="0.25">
      <c r="A69" s="37"/>
      <c r="B69" s="4"/>
      <c r="C69" s="4" t="s">
        <v>99</v>
      </c>
      <c r="D69" s="5" t="s">
        <v>24</v>
      </c>
      <c r="E69" s="5">
        <v>1</v>
      </c>
      <c r="F69" s="37"/>
      <c r="G69" s="37"/>
      <c r="H69" s="37"/>
      <c r="I69" s="39">
        <f>I50</f>
        <v>1476.3826788479996</v>
      </c>
      <c r="J69" s="40">
        <f>I69*K69</f>
        <v>1742.1315610406396</v>
      </c>
      <c r="K69">
        <v>1.18</v>
      </c>
    </row>
    <row r="70" spans="1:11" ht="15" hidden="1" customHeight="1" outlineLevel="1" x14ac:dyDescent="0.25">
      <c r="A70" s="37"/>
      <c r="B70" s="4"/>
      <c r="C70" s="4" t="s">
        <v>342</v>
      </c>
      <c r="D70" s="5" t="s">
        <v>24</v>
      </c>
      <c r="E70" s="5">
        <v>1</v>
      </c>
      <c r="F70" s="37"/>
      <c r="G70" s="37"/>
      <c r="H70" s="37"/>
      <c r="I70" s="39">
        <f>I51</f>
        <v>139.56430010984997</v>
      </c>
      <c r="J70" s="40">
        <f t="shared" ref="J70:J75" si="8">I70*K70</f>
        <v>164.68587412962296</v>
      </c>
      <c r="K70">
        <v>1.18</v>
      </c>
    </row>
    <row r="71" spans="1:11" ht="21" hidden="1" customHeight="1" outlineLevel="1" x14ac:dyDescent="0.25">
      <c r="A71" s="37"/>
      <c r="B71" s="4"/>
      <c r="C71" s="4" t="s">
        <v>108</v>
      </c>
      <c r="D71" s="5" t="s">
        <v>24</v>
      </c>
      <c r="E71" s="5">
        <v>1</v>
      </c>
      <c r="F71" s="37"/>
      <c r="G71" s="37"/>
      <c r="H71" s="37"/>
      <c r="I71" s="39">
        <f>I52+(I74+I75)*3*1.2</f>
        <v>6188.5809571023883</v>
      </c>
      <c r="J71" s="40">
        <f t="shared" si="8"/>
        <v>7302.5255293808177</v>
      </c>
      <c r="K71">
        <v>1.18</v>
      </c>
    </row>
    <row r="72" spans="1:11" ht="21" hidden="1" customHeight="1" outlineLevel="1" x14ac:dyDescent="0.25">
      <c r="A72" s="37"/>
      <c r="B72" s="4"/>
      <c r="C72" s="4" t="s">
        <v>112</v>
      </c>
      <c r="D72" s="5" t="s">
        <v>24</v>
      </c>
      <c r="E72" s="5">
        <v>1</v>
      </c>
      <c r="F72" s="37"/>
      <c r="G72" s="37"/>
      <c r="H72" s="37"/>
      <c r="I72" s="39">
        <f>I53+(I74+I75)*2*1.2</f>
        <v>4212.9963849689093</v>
      </c>
      <c r="J72" s="40">
        <f t="shared" si="8"/>
        <v>4971.3357342633126</v>
      </c>
      <c r="K72">
        <v>1.18</v>
      </c>
    </row>
    <row r="73" spans="1:11" ht="21" hidden="1" customHeight="1" outlineLevel="1" x14ac:dyDescent="0.25">
      <c r="A73" s="37"/>
      <c r="B73" s="4"/>
      <c r="C73" s="4" t="s">
        <v>115</v>
      </c>
      <c r="D73" s="5" t="s">
        <v>24</v>
      </c>
      <c r="E73" s="5">
        <v>1</v>
      </c>
      <c r="F73" s="37"/>
      <c r="G73" s="37"/>
      <c r="H73" s="37"/>
      <c r="I73" s="39">
        <f>I54+(I74+I75)*1.2</f>
        <v>1583.4204230644796</v>
      </c>
      <c r="J73" s="40">
        <f t="shared" si="8"/>
        <v>1868.4360992160857</v>
      </c>
      <c r="K73">
        <v>1.18</v>
      </c>
    </row>
    <row r="74" spans="1:11" s="52" customFormat="1" ht="31.5" hidden="1" collapsed="1" x14ac:dyDescent="0.25">
      <c r="A74" s="51"/>
      <c r="B74" s="56" t="s">
        <v>85</v>
      </c>
      <c r="C74" s="56" t="s">
        <v>86</v>
      </c>
      <c r="D74" s="57" t="s">
        <v>83</v>
      </c>
      <c r="E74" s="57">
        <v>1</v>
      </c>
      <c r="F74" s="51"/>
      <c r="G74" s="51"/>
      <c r="H74" s="51"/>
      <c r="I74" s="58">
        <f>I55</f>
        <v>271.05463244474993</v>
      </c>
      <c r="J74" s="66">
        <f t="shared" si="8"/>
        <v>319.84446628480492</v>
      </c>
      <c r="K74" s="52">
        <v>1.18</v>
      </c>
    </row>
    <row r="75" spans="1:11" s="52" customFormat="1" ht="31.5" hidden="1" x14ac:dyDescent="0.25">
      <c r="A75" s="51"/>
      <c r="B75" s="56" t="s">
        <v>118</v>
      </c>
      <c r="C75" s="56" t="s">
        <v>119</v>
      </c>
      <c r="D75" s="57" t="s">
        <v>83</v>
      </c>
      <c r="E75" s="57">
        <v>1</v>
      </c>
      <c r="F75" s="51"/>
      <c r="G75" s="51"/>
      <c r="H75" s="51"/>
      <c r="I75" s="58">
        <f>I56</f>
        <v>154.55881169189996</v>
      </c>
      <c r="J75" s="66">
        <f t="shared" si="8"/>
        <v>182.37939779644194</v>
      </c>
      <c r="K75" s="52">
        <v>1.18</v>
      </c>
    </row>
    <row r="77" spans="1:11" x14ac:dyDescent="0.25">
      <c r="B77" s="188" t="s">
        <v>682</v>
      </c>
      <c r="C77" s="187"/>
      <c r="D77" s="187"/>
      <c r="E77" s="187"/>
      <c r="F77" s="187"/>
      <c r="G77" s="187"/>
      <c r="H77" s="187"/>
    </row>
    <row r="78" spans="1:11" x14ac:dyDescent="0.25">
      <c r="B78" s="188"/>
    </row>
    <row r="79" spans="1:11" x14ac:dyDescent="0.25">
      <c r="B79" s="188"/>
    </row>
    <row r="80" spans="1:11" x14ac:dyDescent="0.25">
      <c r="B80" s="188" t="s">
        <v>683</v>
      </c>
      <c r="C80" s="187"/>
      <c r="D80" s="187"/>
      <c r="E80" s="187"/>
      <c r="F80" s="187"/>
      <c r="G80" s="187"/>
      <c r="H80" s="187"/>
    </row>
  </sheetData>
  <mergeCells count="23">
    <mergeCell ref="B58:C58"/>
    <mergeCell ref="B39:C39"/>
    <mergeCell ref="B19:G19"/>
    <mergeCell ref="B29:G29"/>
    <mergeCell ref="A1:D1"/>
    <mergeCell ref="A2:D2"/>
    <mergeCell ref="A3:D3"/>
    <mergeCell ref="A4:D4"/>
    <mergeCell ref="A5:J5"/>
    <mergeCell ref="A6:J6"/>
    <mergeCell ref="A7:J7"/>
    <mergeCell ref="F8:G8"/>
    <mergeCell ref="H8:I8"/>
    <mergeCell ref="F9:G9"/>
    <mergeCell ref="H9:I9"/>
    <mergeCell ref="A11:J11"/>
    <mergeCell ref="A10:J10"/>
    <mergeCell ref="E1:K3"/>
    <mergeCell ref="A16:J16"/>
    <mergeCell ref="A15:J15"/>
    <mergeCell ref="A14:J14"/>
    <mergeCell ref="A13:J13"/>
    <mergeCell ref="A12:J12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6"/>
  <sheetViews>
    <sheetView view="pageBreakPreview" topLeftCell="A34" zoomScale="93" zoomScaleNormal="100" zoomScaleSheetLayoutView="93" workbookViewId="0">
      <selection activeCell="C166" sqref="C166"/>
    </sheetView>
  </sheetViews>
  <sheetFormatPr defaultRowHeight="15" outlineLevelRow="1" x14ac:dyDescent="0.25"/>
  <cols>
    <col min="1" max="1" width="5.140625" customWidth="1"/>
    <col min="2" max="2" width="15.7109375" customWidth="1"/>
    <col min="3" max="3" width="40.28515625" customWidth="1"/>
    <col min="4" max="4" width="11.85546875" customWidth="1"/>
    <col min="5" max="5" width="10.42578125" customWidth="1"/>
    <col min="6" max="6" width="11.28515625" customWidth="1"/>
    <col min="7" max="7" width="9.85546875" customWidth="1"/>
    <col min="8" max="8" width="10.28515625" customWidth="1"/>
    <col min="9" max="9" width="12" customWidth="1"/>
    <col min="10" max="10" width="12.7109375" customWidth="1"/>
    <col min="11" max="11" width="0" hidden="1" customWidth="1"/>
  </cols>
  <sheetData>
    <row r="1" spans="1:12" x14ac:dyDescent="0.25">
      <c r="A1" s="209"/>
      <c r="B1" s="209"/>
      <c r="C1" s="209"/>
      <c r="D1" s="209"/>
      <c r="E1" s="199" t="s">
        <v>700</v>
      </c>
      <c r="F1" s="199"/>
      <c r="G1" s="199"/>
      <c r="H1" s="199"/>
      <c r="I1" s="199"/>
      <c r="J1" s="199"/>
      <c r="K1" s="199"/>
    </row>
    <row r="2" spans="1:12" x14ac:dyDescent="0.25">
      <c r="A2" s="209"/>
      <c r="B2" s="209"/>
      <c r="C2" s="209"/>
      <c r="D2" s="209"/>
      <c r="E2" s="199"/>
      <c r="F2" s="199"/>
      <c r="G2" s="199"/>
      <c r="H2" s="199"/>
      <c r="I2" s="199"/>
      <c r="J2" s="199"/>
      <c r="K2" s="199"/>
    </row>
    <row r="3" spans="1:12" x14ac:dyDescent="0.25">
      <c r="A3" s="209"/>
      <c r="B3" s="209"/>
      <c r="C3" s="209"/>
      <c r="D3" s="209"/>
      <c r="E3" s="199"/>
      <c r="F3" s="199"/>
      <c r="G3" s="199"/>
      <c r="H3" s="199"/>
      <c r="I3" s="199"/>
      <c r="J3" s="199"/>
      <c r="K3" s="199"/>
    </row>
    <row r="4" spans="1:12" x14ac:dyDescent="0.25">
      <c r="A4" s="210"/>
      <c r="B4" s="210"/>
      <c r="C4" s="210"/>
      <c r="D4" s="210"/>
      <c r="G4" s="313" t="s">
        <v>692</v>
      </c>
      <c r="H4" s="313"/>
      <c r="I4" s="313"/>
      <c r="J4" s="313"/>
      <c r="K4" s="313"/>
    </row>
    <row r="5" spans="1:12" ht="15" customHeight="1" x14ac:dyDescent="0.25">
      <c r="A5" s="211" t="s">
        <v>0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2" ht="15" customHeight="1" x14ac:dyDescent="0.25">
      <c r="A6" s="211" t="s">
        <v>1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2" ht="15" customHeight="1" x14ac:dyDescent="0.25">
      <c r="A7" s="211" t="s">
        <v>695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2" ht="15" customHeight="1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</row>
    <row r="9" spans="1:12" ht="15" customHeight="1" x14ac:dyDescent="0.25">
      <c r="A9" t="s">
        <v>690</v>
      </c>
      <c r="E9" s="152"/>
      <c r="F9" s="152"/>
      <c r="G9" s="152"/>
      <c r="H9" s="152"/>
      <c r="I9" s="152"/>
      <c r="J9" s="152"/>
    </row>
    <row r="10" spans="1:12" ht="15" customHeight="1" x14ac:dyDescent="0.25">
      <c r="A10" t="s">
        <v>594</v>
      </c>
      <c r="E10" s="152"/>
      <c r="F10" s="152"/>
      <c r="G10" s="152"/>
      <c r="H10" s="152"/>
      <c r="I10" s="152"/>
      <c r="J10" s="152"/>
    </row>
    <row r="11" spans="1:12" ht="15" customHeight="1" x14ac:dyDescent="0.25">
      <c r="A11" s="101"/>
      <c r="B11" s="101"/>
      <c r="C11" s="101"/>
      <c r="D11" s="101"/>
      <c r="E11" s="101"/>
      <c r="F11" s="101"/>
      <c r="G11" s="101"/>
      <c r="H11" s="101"/>
      <c r="I11" s="101"/>
      <c r="J11" s="101"/>
    </row>
    <row r="12" spans="1:12" ht="15.75" thickBot="1" x14ac:dyDescent="0.3">
      <c r="A12" s="260" t="s">
        <v>435</v>
      </c>
      <c r="B12" s="261"/>
      <c r="C12" s="261"/>
      <c r="D12" s="261"/>
      <c r="E12" s="261"/>
      <c r="F12" s="261"/>
      <c r="G12" s="261"/>
      <c r="H12" s="261"/>
      <c r="I12" s="261"/>
      <c r="J12" s="262"/>
    </row>
    <row r="13" spans="1:12" ht="39" customHeight="1" thickBot="1" x14ac:dyDescent="0.3">
      <c r="A13" s="263" t="s">
        <v>58</v>
      </c>
      <c r="B13" s="264"/>
      <c r="C13" s="265"/>
      <c r="D13" s="263" t="s">
        <v>595</v>
      </c>
      <c r="E13" s="264"/>
      <c r="F13" s="264"/>
      <c r="G13" s="265"/>
      <c r="H13" s="288" t="s">
        <v>438</v>
      </c>
      <c r="I13" s="289"/>
      <c r="J13" s="290"/>
    </row>
    <row r="14" spans="1:12" ht="15" customHeight="1" thickBot="1" x14ac:dyDescent="0.3">
      <c r="A14" s="309" t="s">
        <v>439</v>
      </c>
      <c r="B14" s="309"/>
      <c r="C14" s="309"/>
      <c r="D14" s="309" t="s">
        <v>596</v>
      </c>
      <c r="E14" s="309"/>
      <c r="F14" s="309"/>
      <c r="G14" s="309"/>
      <c r="H14" s="310" t="s">
        <v>389</v>
      </c>
      <c r="I14" s="311"/>
      <c r="J14" s="312"/>
    </row>
    <row r="15" spans="1:12" s="73" customFormat="1" ht="15" customHeight="1" thickBot="1" x14ac:dyDescent="0.3">
      <c r="A15" s="299" t="s">
        <v>441</v>
      </c>
      <c r="B15" s="300"/>
      <c r="C15" s="300"/>
      <c r="D15" s="300"/>
      <c r="E15" s="300"/>
      <c r="F15" s="300"/>
      <c r="G15" s="300"/>
      <c r="H15" s="300"/>
      <c r="I15" s="300"/>
      <c r="J15" s="301"/>
      <c r="L15" s="102"/>
    </row>
    <row r="16" spans="1:12" ht="15" customHeight="1" thickBot="1" x14ac:dyDescent="0.3">
      <c r="A16" s="302" t="s">
        <v>442</v>
      </c>
      <c r="B16" s="303"/>
      <c r="C16" s="303"/>
      <c r="D16" s="303"/>
      <c r="E16" s="303"/>
      <c r="F16" s="303"/>
      <c r="G16" s="303"/>
      <c r="H16" s="303"/>
      <c r="I16" s="303"/>
      <c r="J16" s="304"/>
    </row>
    <row r="17" spans="1:15" ht="15" customHeight="1" thickBot="1" x14ac:dyDescent="0.3">
      <c r="A17" s="305" t="s">
        <v>392</v>
      </c>
      <c r="B17" s="306"/>
      <c r="C17" s="307"/>
      <c r="D17" s="276" t="s">
        <v>443</v>
      </c>
      <c r="E17" s="277"/>
      <c r="F17" s="277"/>
      <c r="G17" s="277"/>
      <c r="H17" s="277"/>
      <c r="I17" s="277"/>
      <c r="J17" s="278"/>
    </row>
    <row r="18" spans="1:15" ht="15" customHeight="1" thickBot="1" x14ac:dyDescent="0.3">
      <c r="A18" s="302" t="s">
        <v>444</v>
      </c>
      <c r="B18" s="303"/>
      <c r="C18" s="303"/>
      <c r="D18" s="303"/>
      <c r="E18" s="303"/>
      <c r="F18" s="303"/>
      <c r="G18" s="304"/>
      <c r="H18" s="282" t="s">
        <v>443</v>
      </c>
      <c r="I18" s="283"/>
      <c r="J18" s="284"/>
    </row>
    <row r="19" spans="1:15" ht="15" customHeight="1" thickBot="1" x14ac:dyDescent="0.3">
      <c r="A19" s="305" t="s">
        <v>394</v>
      </c>
      <c r="B19" s="306"/>
      <c r="C19" s="306"/>
      <c r="D19" s="306"/>
      <c r="E19" s="306"/>
      <c r="F19" s="306"/>
      <c r="G19" s="306"/>
      <c r="H19" s="306"/>
      <c r="I19" s="306"/>
      <c r="J19" s="307"/>
    </row>
    <row r="20" spans="1:15" ht="15" customHeight="1" thickBot="1" x14ac:dyDescent="0.3">
      <c r="A20" s="266">
        <f>1.011*1.05*1.04*1.063*1.03</f>
        <v>1.2087716986800001</v>
      </c>
      <c r="B20" s="267"/>
      <c r="C20" s="268"/>
      <c r="D20" s="266">
        <f>1.011*1.05*1.063*1.03</f>
        <v>1.1622804794999999</v>
      </c>
      <c r="E20" s="267"/>
      <c r="F20" s="267"/>
      <c r="G20" s="268"/>
      <c r="H20" s="269">
        <f>1.011*1.05*1.03</f>
        <v>1.0933965000000001</v>
      </c>
      <c r="I20" s="270"/>
      <c r="J20" s="271"/>
    </row>
    <row r="21" spans="1:15" ht="45" x14ac:dyDescent="0.25">
      <c r="A21" s="103" t="s">
        <v>2</v>
      </c>
      <c r="B21" s="103" t="s">
        <v>3</v>
      </c>
      <c r="C21" s="103" t="s">
        <v>4</v>
      </c>
      <c r="D21" s="103" t="s">
        <v>5</v>
      </c>
      <c r="E21" s="103" t="s">
        <v>6</v>
      </c>
      <c r="F21" s="103" t="s">
        <v>7</v>
      </c>
      <c r="G21" s="103" t="s">
        <v>8</v>
      </c>
      <c r="H21" s="104" t="s">
        <v>445</v>
      </c>
      <c r="I21" s="104" t="s">
        <v>65</v>
      </c>
      <c r="J21" s="104" t="s">
        <v>66</v>
      </c>
    </row>
    <row r="22" spans="1:15" x14ac:dyDescent="0.25">
      <c r="A22" s="3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  <c r="G22" s="3">
        <v>7</v>
      </c>
      <c r="H22" s="3">
        <v>8</v>
      </c>
      <c r="I22" s="3">
        <v>9</v>
      </c>
      <c r="J22" s="3">
        <v>10</v>
      </c>
    </row>
    <row r="23" spans="1:15" x14ac:dyDescent="0.25">
      <c r="A23" s="18"/>
      <c r="B23" s="308" t="s">
        <v>597</v>
      </c>
      <c r="C23" s="308"/>
      <c r="D23" s="308"/>
      <c r="E23" s="149"/>
      <c r="F23" s="149"/>
      <c r="G23" s="149"/>
      <c r="H23" s="11"/>
      <c r="I23" s="11"/>
      <c r="J23" s="11"/>
    </row>
    <row r="24" spans="1:15" ht="21" x14ac:dyDescent="0.25">
      <c r="A24" s="5">
        <v>1</v>
      </c>
      <c r="B24" s="4" t="s">
        <v>73</v>
      </c>
      <c r="C24" s="4" t="s">
        <v>74</v>
      </c>
      <c r="D24" s="5" t="s">
        <v>75</v>
      </c>
      <c r="E24" s="5">
        <v>0.01</v>
      </c>
      <c r="F24" s="91">
        <v>1490</v>
      </c>
      <c r="G24" s="91">
        <f>F24*E24</f>
        <v>14.9</v>
      </c>
      <c r="H24" s="153">
        <f>D20</f>
        <v>1.1622804794999999</v>
      </c>
      <c r="I24" s="154">
        <f>H24*G24</f>
        <v>17.317979144549998</v>
      </c>
      <c r="J24" s="155">
        <f t="shared" ref="J24:J43" si="0">I24*1.18</f>
        <v>20.435215390568995</v>
      </c>
    </row>
    <row r="25" spans="1:15" ht="21" outlineLevel="1" x14ac:dyDescent="0.25">
      <c r="A25" s="31">
        <v>2</v>
      </c>
      <c r="B25" s="7" t="s">
        <v>447</v>
      </c>
      <c r="C25" s="7" t="s">
        <v>448</v>
      </c>
      <c r="D25" s="31" t="s">
        <v>79</v>
      </c>
      <c r="E25" s="31">
        <v>1</v>
      </c>
      <c r="F25" s="31">
        <v>729.32</v>
      </c>
      <c r="G25" s="91">
        <f t="shared" ref="G25:G39" si="1">F25*E25</f>
        <v>729.32</v>
      </c>
      <c r="H25" s="156">
        <f>D20</f>
        <v>1.1622804794999999</v>
      </c>
      <c r="I25" s="157">
        <f>H25*G25</f>
        <v>847.67439930894</v>
      </c>
      <c r="J25" s="158">
        <f t="shared" si="0"/>
        <v>1000.2557911845491</v>
      </c>
      <c r="L25" s="61"/>
    </row>
    <row r="26" spans="1:15" ht="31.5" outlineLevel="1" x14ac:dyDescent="0.25">
      <c r="A26" s="5">
        <v>3</v>
      </c>
      <c r="B26" s="4" t="s">
        <v>450</v>
      </c>
      <c r="C26" s="4" t="s">
        <v>451</v>
      </c>
      <c r="D26" s="5" t="s">
        <v>71</v>
      </c>
      <c r="E26" s="5">
        <v>0.01</v>
      </c>
      <c r="F26" s="91">
        <v>6239.12</v>
      </c>
      <c r="G26" s="91">
        <f t="shared" si="1"/>
        <v>62.391199999999998</v>
      </c>
      <c r="H26" s="159">
        <f>D20</f>
        <v>1.1622804794999999</v>
      </c>
      <c r="I26" s="154">
        <f t="shared" ref="I26:I43" si="2">H26*G26</f>
        <v>72.516073852580391</v>
      </c>
      <c r="J26" s="155">
        <f t="shared" si="0"/>
        <v>85.568967146044855</v>
      </c>
    </row>
    <row r="27" spans="1:15" ht="31.5" outlineLevel="1" x14ac:dyDescent="0.25">
      <c r="A27" s="31">
        <v>4</v>
      </c>
      <c r="B27" s="4" t="s">
        <v>453</v>
      </c>
      <c r="C27" s="4" t="s">
        <v>454</v>
      </c>
      <c r="D27" s="5" t="s">
        <v>71</v>
      </c>
      <c r="E27" s="5">
        <v>0.01</v>
      </c>
      <c r="F27" s="91">
        <v>2399.44</v>
      </c>
      <c r="G27" s="91">
        <f t="shared" si="1"/>
        <v>23.994400000000002</v>
      </c>
      <c r="H27" s="159">
        <f>D20</f>
        <v>1.1622804794999999</v>
      </c>
      <c r="I27" s="154">
        <f t="shared" si="2"/>
        <v>27.888222737314802</v>
      </c>
      <c r="J27" s="155">
        <f t="shared" si="0"/>
        <v>32.908102830031467</v>
      </c>
    </row>
    <row r="28" spans="1:15" ht="31.5" outlineLevel="1" x14ac:dyDescent="0.25">
      <c r="A28" s="5">
        <v>5</v>
      </c>
      <c r="B28" s="4" t="s">
        <v>456</v>
      </c>
      <c r="C28" s="4" t="s">
        <v>457</v>
      </c>
      <c r="D28" s="5" t="s">
        <v>71</v>
      </c>
      <c r="E28" s="5">
        <v>0.01</v>
      </c>
      <c r="F28" s="91">
        <v>3918.25</v>
      </c>
      <c r="G28" s="91">
        <f t="shared" si="1"/>
        <v>39.182499999999997</v>
      </c>
      <c r="H28" s="159">
        <f>D20</f>
        <v>1.1622804794999999</v>
      </c>
      <c r="I28" s="154">
        <f t="shared" si="2"/>
        <v>45.541054888008745</v>
      </c>
      <c r="J28" s="155">
        <f t="shared" si="0"/>
        <v>53.738444767850318</v>
      </c>
    </row>
    <row r="29" spans="1:15" ht="31.5" outlineLevel="1" x14ac:dyDescent="0.25">
      <c r="A29" s="31">
        <v>6</v>
      </c>
      <c r="B29" s="4" t="s">
        <v>459</v>
      </c>
      <c r="C29" s="4" t="s">
        <v>460</v>
      </c>
      <c r="D29" s="5" t="s">
        <v>461</v>
      </c>
      <c r="E29" s="5">
        <v>0.01</v>
      </c>
      <c r="F29" s="91">
        <v>6197.56</v>
      </c>
      <c r="G29" s="91">
        <f t="shared" si="1"/>
        <v>61.975600000000007</v>
      </c>
      <c r="H29" s="159">
        <f>D20</f>
        <v>1.1622804794999999</v>
      </c>
      <c r="I29" s="154">
        <f t="shared" si="2"/>
        <v>72.033030085300197</v>
      </c>
      <c r="J29" s="155">
        <f t="shared" si="0"/>
        <v>84.998975500654225</v>
      </c>
    </row>
    <row r="30" spans="1:15" ht="31.5" outlineLevel="1" x14ac:dyDescent="0.25">
      <c r="A30" s="5">
        <v>7</v>
      </c>
      <c r="B30" s="4" t="s">
        <v>463</v>
      </c>
      <c r="C30" s="4" t="s">
        <v>464</v>
      </c>
      <c r="D30" s="5" t="s">
        <v>461</v>
      </c>
      <c r="E30" s="5">
        <v>0.01</v>
      </c>
      <c r="F30" s="91">
        <v>17601.66</v>
      </c>
      <c r="G30" s="91">
        <f t="shared" si="1"/>
        <v>176.01660000000001</v>
      </c>
      <c r="H30" s="159">
        <f>D20</f>
        <v>1.1622804794999999</v>
      </c>
      <c r="I30" s="154">
        <f t="shared" si="2"/>
        <v>204.58065824795969</v>
      </c>
      <c r="J30" s="155">
        <f t="shared" si="0"/>
        <v>241.40517673259242</v>
      </c>
      <c r="O30" s="105"/>
    </row>
    <row r="31" spans="1:15" ht="31.5" outlineLevel="1" x14ac:dyDescent="0.25">
      <c r="A31" s="31">
        <v>8</v>
      </c>
      <c r="B31" s="4" t="s">
        <v>466</v>
      </c>
      <c r="C31" s="4" t="s">
        <v>467</v>
      </c>
      <c r="D31" s="5" t="s">
        <v>71</v>
      </c>
      <c r="E31" s="5">
        <v>0.01</v>
      </c>
      <c r="F31" s="91">
        <v>20063.060000000001</v>
      </c>
      <c r="G31" s="91">
        <f t="shared" si="1"/>
        <v>200.63060000000002</v>
      </c>
      <c r="H31" s="159">
        <f>D20</f>
        <v>1.1622804794999999</v>
      </c>
      <c r="I31" s="154">
        <f t="shared" si="2"/>
        <v>233.1890299703727</v>
      </c>
      <c r="J31" s="155">
        <f t="shared" si="0"/>
        <v>275.16305536503978</v>
      </c>
    </row>
    <row r="32" spans="1:15" ht="21" outlineLevel="1" x14ac:dyDescent="0.25">
      <c r="A32" s="5">
        <v>9</v>
      </c>
      <c r="B32" s="4" t="s">
        <v>469</v>
      </c>
      <c r="C32" s="4" t="s">
        <v>470</v>
      </c>
      <c r="D32" s="5" t="s">
        <v>83</v>
      </c>
      <c r="E32" s="5">
        <v>1</v>
      </c>
      <c r="F32" s="5">
        <v>169.79</v>
      </c>
      <c r="G32" s="91">
        <f t="shared" si="1"/>
        <v>169.79</v>
      </c>
      <c r="H32" s="159">
        <f>D20</f>
        <v>1.1622804794999999</v>
      </c>
      <c r="I32" s="154">
        <f t="shared" si="2"/>
        <v>197.34360261430498</v>
      </c>
      <c r="J32" s="155">
        <f t="shared" si="0"/>
        <v>232.86545108487988</v>
      </c>
    </row>
    <row r="33" spans="1:13" ht="21" outlineLevel="1" x14ac:dyDescent="0.25">
      <c r="A33" s="31">
        <v>10</v>
      </c>
      <c r="B33" s="4" t="s">
        <v>81</v>
      </c>
      <c r="C33" s="4" t="s">
        <v>82</v>
      </c>
      <c r="D33" s="5" t="s">
        <v>472</v>
      </c>
      <c r="E33" s="5">
        <v>1</v>
      </c>
      <c r="F33" s="5">
        <v>157.62</v>
      </c>
      <c r="G33" s="91">
        <f t="shared" si="1"/>
        <v>157.62</v>
      </c>
      <c r="H33" s="159">
        <f>D20</f>
        <v>1.1622804794999999</v>
      </c>
      <c r="I33" s="154">
        <f t="shared" si="2"/>
        <v>183.19864917878999</v>
      </c>
      <c r="J33" s="155">
        <f t="shared" si="0"/>
        <v>216.17440603097219</v>
      </c>
    </row>
    <row r="34" spans="1:13" ht="31.5" outlineLevel="1" x14ac:dyDescent="0.25">
      <c r="A34" s="5">
        <v>11</v>
      </c>
      <c r="B34" s="4" t="s">
        <v>473</v>
      </c>
      <c r="C34" s="4" t="s">
        <v>474</v>
      </c>
      <c r="D34" s="5" t="s">
        <v>83</v>
      </c>
      <c r="E34" s="5">
        <v>1</v>
      </c>
      <c r="F34" s="5">
        <v>92.9</v>
      </c>
      <c r="G34" s="91">
        <f t="shared" si="1"/>
        <v>92.9</v>
      </c>
      <c r="H34" s="159">
        <f>D20</f>
        <v>1.1622804794999999</v>
      </c>
      <c r="I34" s="154">
        <f t="shared" si="2"/>
        <v>107.97585654555</v>
      </c>
      <c r="J34" s="155">
        <f t="shared" si="0"/>
        <v>127.41151072374899</v>
      </c>
    </row>
    <row r="35" spans="1:13" ht="21" outlineLevel="1" x14ac:dyDescent="0.25">
      <c r="A35" s="31">
        <v>12</v>
      </c>
      <c r="B35" s="32" t="s">
        <v>88</v>
      </c>
      <c r="C35" s="32" t="s">
        <v>89</v>
      </c>
      <c r="D35" s="24" t="s">
        <v>472</v>
      </c>
      <c r="E35" s="24">
        <v>1</v>
      </c>
      <c r="F35" s="24">
        <v>157.62</v>
      </c>
      <c r="G35" s="91">
        <f t="shared" si="1"/>
        <v>157.62</v>
      </c>
      <c r="H35" s="160">
        <f>D20</f>
        <v>1.1622804794999999</v>
      </c>
      <c r="I35" s="161">
        <f t="shared" si="2"/>
        <v>183.19864917878999</v>
      </c>
      <c r="J35" s="162">
        <f t="shared" si="0"/>
        <v>216.17440603097219</v>
      </c>
    </row>
    <row r="36" spans="1:13" ht="42" outlineLevel="1" x14ac:dyDescent="0.25">
      <c r="A36" s="5">
        <v>13</v>
      </c>
      <c r="B36" s="4" t="s">
        <v>598</v>
      </c>
      <c r="C36" s="4" t="s">
        <v>658</v>
      </c>
      <c r="D36" s="5" t="s">
        <v>484</v>
      </c>
      <c r="E36" s="5">
        <v>1</v>
      </c>
      <c r="F36" s="91">
        <v>7977.52</v>
      </c>
      <c r="G36" s="91">
        <f t="shared" si="1"/>
        <v>7977.52</v>
      </c>
      <c r="H36" s="159">
        <f>D20</f>
        <v>1.1622804794999999</v>
      </c>
      <c r="I36" s="154">
        <f t="shared" si="2"/>
        <v>9272.1157708208393</v>
      </c>
      <c r="J36" s="155">
        <f t="shared" si="0"/>
        <v>10941.096609568589</v>
      </c>
    </row>
    <row r="37" spans="1:13" ht="42" outlineLevel="1" x14ac:dyDescent="0.25">
      <c r="A37" s="31">
        <v>14</v>
      </c>
      <c r="B37" s="4" t="s">
        <v>599</v>
      </c>
      <c r="C37" s="4" t="s">
        <v>659</v>
      </c>
      <c r="D37" s="5" t="s">
        <v>484</v>
      </c>
      <c r="E37" s="5">
        <v>1</v>
      </c>
      <c r="F37" s="91">
        <v>14717.12</v>
      </c>
      <c r="G37" s="91">
        <f t="shared" si="1"/>
        <v>14717.12</v>
      </c>
      <c r="H37" s="159">
        <f>D20</f>
        <v>1.1622804794999999</v>
      </c>
      <c r="I37" s="154">
        <f t="shared" si="2"/>
        <v>17105.421290459039</v>
      </c>
      <c r="J37" s="155">
        <f t="shared" si="0"/>
        <v>20184.397122741666</v>
      </c>
    </row>
    <row r="38" spans="1:13" ht="31.5" outlineLevel="1" x14ac:dyDescent="0.25">
      <c r="A38" s="5">
        <v>15</v>
      </c>
      <c r="B38" s="4" t="s">
        <v>600</v>
      </c>
      <c r="C38" s="4" t="s">
        <v>601</v>
      </c>
      <c r="D38" s="5" t="s">
        <v>83</v>
      </c>
      <c r="E38" s="5">
        <v>1</v>
      </c>
      <c r="F38" s="5">
        <v>125.66</v>
      </c>
      <c r="G38" s="91">
        <f t="shared" si="1"/>
        <v>125.66</v>
      </c>
      <c r="H38" s="159">
        <f>D20</f>
        <v>1.1622804794999999</v>
      </c>
      <c r="I38" s="154">
        <f t="shared" si="2"/>
        <v>146.05216505396999</v>
      </c>
      <c r="J38" s="155">
        <f t="shared" si="0"/>
        <v>172.34155476368457</v>
      </c>
    </row>
    <row r="39" spans="1:13" ht="31.5" outlineLevel="1" x14ac:dyDescent="0.25">
      <c r="A39" s="31">
        <v>16</v>
      </c>
      <c r="B39" s="4" t="s">
        <v>602</v>
      </c>
      <c r="C39" s="4" t="s">
        <v>660</v>
      </c>
      <c r="D39" s="5" t="s">
        <v>472</v>
      </c>
      <c r="E39" s="5">
        <v>1</v>
      </c>
      <c r="F39" s="5">
        <v>160.80000000000001</v>
      </c>
      <c r="G39" s="91">
        <f t="shared" si="1"/>
        <v>160.80000000000001</v>
      </c>
      <c r="H39" s="159">
        <f>D20</f>
        <v>1.1622804794999999</v>
      </c>
      <c r="I39" s="154">
        <f t="shared" si="2"/>
        <v>186.8947011036</v>
      </c>
      <c r="J39" s="155">
        <f t="shared" si="0"/>
        <v>220.53574730224798</v>
      </c>
    </row>
    <row r="40" spans="1:13" ht="31.5" outlineLevel="1" x14ac:dyDescent="0.25">
      <c r="A40" s="5">
        <v>17</v>
      </c>
      <c r="B40" s="4" t="s">
        <v>603</v>
      </c>
      <c r="C40" s="4" t="s">
        <v>604</v>
      </c>
      <c r="D40" s="5" t="s">
        <v>472</v>
      </c>
      <c r="E40" s="5">
        <v>1</v>
      </c>
      <c r="F40" s="5">
        <v>128.63999999999999</v>
      </c>
      <c r="G40" s="91">
        <v>129</v>
      </c>
      <c r="H40" s="159">
        <f>H39</f>
        <v>1.1622804794999999</v>
      </c>
      <c r="I40" s="154">
        <f t="shared" si="2"/>
        <v>149.93418185549999</v>
      </c>
      <c r="J40" s="155">
        <f t="shared" si="0"/>
        <v>176.92233458948996</v>
      </c>
      <c r="M40" s="19"/>
    </row>
    <row r="41" spans="1:13" ht="21" outlineLevel="1" x14ac:dyDescent="0.25">
      <c r="A41" s="31">
        <v>18</v>
      </c>
      <c r="B41" s="4" t="s">
        <v>605</v>
      </c>
      <c r="C41" s="4" t="s">
        <v>661</v>
      </c>
      <c r="D41" s="5" t="s">
        <v>606</v>
      </c>
      <c r="E41" s="5">
        <v>1</v>
      </c>
      <c r="F41" s="91">
        <v>18679.939999999999</v>
      </c>
      <c r="G41" s="91">
        <v>18680</v>
      </c>
      <c r="H41" s="159">
        <f t="shared" ref="H41:H43" si="3">H40</f>
        <v>1.1622804794999999</v>
      </c>
      <c r="I41" s="154">
        <f t="shared" si="2"/>
        <v>21711.39935706</v>
      </c>
      <c r="J41" s="155">
        <f t="shared" si="0"/>
        <v>25619.451241330797</v>
      </c>
      <c r="M41" s="19"/>
    </row>
    <row r="42" spans="1:13" ht="31.5" outlineLevel="1" x14ac:dyDescent="0.25">
      <c r="A42" s="5">
        <v>19</v>
      </c>
      <c r="B42" s="4" t="s">
        <v>375</v>
      </c>
      <c r="C42" s="4" t="s">
        <v>376</v>
      </c>
      <c r="D42" s="5" t="s">
        <v>83</v>
      </c>
      <c r="E42" s="5">
        <v>1</v>
      </c>
      <c r="F42" s="5">
        <v>166.98</v>
      </c>
      <c r="G42" s="91">
        <v>167</v>
      </c>
      <c r="H42" s="159">
        <f t="shared" si="3"/>
        <v>1.1622804794999999</v>
      </c>
      <c r="I42" s="154">
        <f t="shared" si="2"/>
        <v>194.10084007649999</v>
      </c>
      <c r="J42" s="155">
        <f t="shared" si="0"/>
        <v>229.03899129026999</v>
      </c>
      <c r="M42" s="19"/>
    </row>
    <row r="43" spans="1:13" ht="31.5" outlineLevel="1" x14ac:dyDescent="0.25">
      <c r="A43" s="31">
        <v>20</v>
      </c>
      <c r="B43" s="4" t="s">
        <v>118</v>
      </c>
      <c r="C43" s="4" t="s">
        <v>119</v>
      </c>
      <c r="D43" s="5" t="s">
        <v>472</v>
      </c>
      <c r="E43" s="5">
        <v>1</v>
      </c>
      <c r="F43" s="5">
        <v>133.58000000000001</v>
      </c>
      <c r="G43" s="91">
        <v>134</v>
      </c>
      <c r="H43" s="159">
        <f t="shared" si="3"/>
        <v>1.1622804794999999</v>
      </c>
      <c r="I43" s="154">
        <f t="shared" si="2"/>
        <v>155.74558425299998</v>
      </c>
      <c r="J43" s="155">
        <f t="shared" si="0"/>
        <v>183.77978941853996</v>
      </c>
      <c r="M43" s="19"/>
    </row>
    <row r="44" spans="1:13" outlineLevel="1" x14ac:dyDescent="0.25">
      <c r="A44" s="62"/>
      <c r="B44" s="18"/>
      <c r="C44" s="18"/>
      <c r="D44" s="62"/>
      <c r="E44" s="62"/>
      <c r="F44" s="62"/>
      <c r="G44" s="62"/>
      <c r="H44" s="20"/>
      <c r="I44" s="27"/>
      <c r="J44" s="64">
        <f>SUM(J24:J43)</f>
        <v>60314.662893793189</v>
      </c>
      <c r="M44" s="19"/>
    </row>
    <row r="45" spans="1:13" x14ac:dyDescent="0.25">
      <c r="A45" s="18"/>
      <c r="B45" s="298" t="s">
        <v>433</v>
      </c>
      <c r="C45" s="298"/>
      <c r="D45" s="298"/>
      <c r="E45" s="150"/>
      <c r="F45" s="150"/>
      <c r="G45" s="150"/>
      <c r="H45" s="20"/>
      <c r="I45" s="27"/>
      <c r="J45" s="28"/>
    </row>
    <row r="46" spans="1:13" ht="21" x14ac:dyDescent="0.25">
      <c r="A46" s="24">
        <v>21</v>
      </c>
      <c r="B46" s="32" t="s">
        <v>607</v>
      </c>
      <c r="C46" s="32" t="s">
        <v>662</v>
      </c>
      <c r="D46" s="24" t="s">
        <v>608</v>
      </c>
      <c r="E46" s="24">
        <v>1</v>
      </c>
      <c r="F46" s="163">
        <v>1946.22</v>
      </c>
      <c r="G46" s="163">
        <f>F46*E46</f>
        <v>1946.22</v>
      </c>
      <c r="H46" s="164">
        <f>A20</f>
        <v>1.2087716986800001</v>
      </c>
      <c r="I46" s="16">
        <f t="shared" ref="I46:I57" si="4">H46*G46</f>
        <v>2352.5356554049899</v>
      </c>
      <c r="J46" s="14">
        <f t="shared" ref="J46:J57" si="5">I46*1.18</f>
        <v>2775.9920733778881</v>
      </c>
    </row>
    <row r="47" spans="1:13" ht="42" x14ac:dyDescent="0.25">
      <c r="A47" s="5">
        <v>22</v>
      </c>
      <c r="B47" s="4" t="s">
        <v>609</v>
      </c>
      <c r="C47" s="4" t="s">
        <v>663</v>
      </c>
      <c r="D47" s="5" t="s">
        <v>484</v>
      </c>
      <c r="E47" s="5">
        <v>1</v>
      </c>
      <c r="F47" s="91">
        <v>6592.1</v>
      </c>
      <c r="G47" s="91">
        <f>F47*E47</f>
        <v>6592.1</v>
      </c>
      <c r="H47" s="164">
        <f>H46</f>
        <v>1.2087716986800001</v>
      </c>
      <c r="I47" s="16">
        <f t="shared" si="4"/>
        <v>7968.3439148684292</v>
      </c>
      <c r="J47" s="14">
        <f t="shared" si="5"/>
        <v>9402.6458195447467</v>
      </c>
    </row>
    <row r="48" spans="1:13" ht="42" outlineLevel="1" x14ac:dyDescent="0.25">
      <c r="A48" s="31">
        <v>23</v>
      </c>
      <c r="B48" s="7" t="s">
        <v>610</v>
      </c>
      <c r="C48" s="7" t="s">
        <v>664</v>
      </c>
      <c r="D48" s="31" t="s">
        <v>484</v>
      </c>
      <c r="E48" s="31">
        <v>1</v>
      </c>
      <c r="F48" s="165">
        <v>9653.9699999999993</v>
      </c>
      <c r="G48" s="91">
        <f>F48*E48</f>
        <v>9653.9699999999993</v>
      </c>
      <c r="H48" s="106">
        <f>A20</f>
        <v>1.2087716986800001</v>
      </c>
      <c r="I48" s="16">
        <f t="shared" si="4"/>
        <v>11669.44571590576</v>
      </c>
      <c r="J48" s="14">
        <f t="shared" si="5"/>
        <v>13769.945944768797</v>
      </c>
    </row>
    <row r="49" spans="1:18" ht="42" outlineLevel="1" x14ac:dyDescent="0.25">
      <c r="A49" s="31">
        <v>24</v>
      </c>
      <c r="B49" s="4" t="s">
        <v>598</v>
      </c>
      <c r="C49" s="4" t="s">
        <v>665</v>
      </c>
      <c r="D49" s="5" t="s">
        <v>484</v>
      </c>
      <c r="E49" s="5">
        <v>1</v>
      </c>
      <c r="F49" s="91">
        <v>13295.86</v>
      </c>
      <c r="G49" s="91">
        <f t="shared" ref="G49:G57" si="6">F49*E49</f>
        <v>13295.86</v>
      </c>
      <c r="H49" s="106">
        <f>A20</f>
        <v>1.2087716986800001</v>
      </c>
      <c r="I49" s="16">
        <f t="shared" si="4"/>
        <v>16071.659277611467</v>
      </c>
      <c r="J49" s="14">
        <f t="shared" si="5"/>
        <v>18964.557947581528</v>
      </c>
    </row>
    <row r="50" spans="1:18" ht="42" outlineLevel="1" x14ac:dyDescent="0.25">
      <c r="A50" s="5">
        <v>25</v>
      </c>
      <c r="B50" s="4" t="s">
        <v>599</v>
      </c>
      <c r="C50" s="4" t="s">
        <v>666</v>
      </c>
      <c r="D50" s="5" t="s">
        <v>484</v>
      </c>
      <c r="E50" s="5">
        <v>1</v>
      </c>
      <c r="F50" s="91">
        <v>24528.53</v>
      </c>
      <c r="G50" s="91">
        <f t="shared" si="6"/>
        <v>24528.53</v>
      </c>
      <c r="H50" s="106">
        <f>A20</f>
        <v>1.2087716986800001</v>
      </c>
      <c r="I50" s="16">
        <f t="shared" si="4"/>
        <v>29649.39287422334</v>
      </c>
      <c r="J50" s="14">
        <f t="shared" si="5"/>
        <v>34986.283591583539</v>
      </c>
    </row>
    <row r="51" spans="1:18" ht="21" outlineLevel="1" x14ac:dyDescent="0.25">
      <c r="A51" s="31">
        <v>26</v>
      </c>
      <c r="B51" s="32" t="s">
        <v>478</v>
      </c>
      <c r="C51" s="32" t="s">
        <v>667</v>
      </c>
      <c r="D51" s="24" t="s">
        <v>480</v>
      </c>
      <c r="E51" s="24">
        <v>0.1</v>
      </c>
      <c r="F51" s="163">
        <v>4950.4399999999996</v>
      </c>
      <c r="G51" s="91">
        <f t="shared" si="6"/>
        <v>495.04399999999998</v>
      </c>
      <c r="H51" s="106">
        <f>A20</f>
        <v>1.2087716986800001</v>
      </c>
      <c r="I51" s="16">
        <f t="shared" si="4"/>
        <v>598.3951768013419</v>
      </c>
      <c r="J51" s="14">
        <f t="shared" si="5"/>
        <v>706.10630862558344</v>
      </c>
    </row>
    <row r="52" spans="1:18" ht="31.5" outlineLevel="1" x14ac:dyDescent="0.25">
      <c r="A52" s="5">
        <v>27</v>
      </c>
      <c r="B52" s="4" t="s">
        <v>505</v>
      </c>
      <c r="C52" s="4" t="s">
        <v>668</v>
      </c>
      <c r="D52" s="5" t="s">
        <v>507</v>
      </c>
      <c r="E52" s="5">
        <v>0.01</v>
      </c>
      <c r="F52" s="91">
        <v>59270.87</v>
      </c>
      <c r="G52" s="91">
        <f t="shared" si="6"/>
        <v>592.70870000000002</v>
      </c>
      <c r="H52" s="164">
        <f>A20</f>
        <v>1.2087716986800001</v>
      </c>
      <c r="I52" s="16">
        <f t="shared" si="4"/>
        <v>716.44950212141464</v>
      </c>
      <c r="J52" s="14">
        <f t="shared" si="5"/>
        <v>845.41041250326919</v>
      </c>
    </row>
    <row r="53" spans="1:18" ht="31.5" outlineLevel="1" x14ac:dyDescent="0.25">
      <c r="A53" s="31">
        <v>28</v>
      </c>
      <c r="B53" s="23" t="s">
        <v>611</v>
      </c>
      <c r="C53" s="23" t="s">
        <v>669</v>
      </c>
      <c r="D53" s="33" t="s">
        <v>612</v>
      </c>
      <c r="E53" s="33">
        <v>0.01</v>
      </c>
      <c r="F53" s="166">
        <v>9758.5300000000007</v>
      </c>
      <c r="G53" s="91">
        <f t="shared" si="6"/>
        <v>97.585300000000004</v>
      </c>
      <c r="H53" s="106">
        <f>A20</f>
        <v>1.2087716986800001</v>
      </c>
      <c r="I53" s="16">
        <f t="shared" si="4"/>
        <v>117.95834884719741</v>
      </c>
      <c r="J53" s="14">
        <f t="shared" si="5"/>
        <v>139.19085163969294</v>
      </c>
      <c r="M53" s="19"/>
    </row>
    <row r="54" spans="1:18" ht="21" outlineLevel="1" x14ac:dyDescent="0.25">
      <c r="A54" s="5">
        <v>29</v>
      </c>
      <c r="B54" s="4" t="s">
        <v>511</v>
      </c>
      <c r="C54" s="4" t="s">
        <v>670</v>
      </c>
      <c r="D54" s="5" t="s">
        <v>507</v>
      </c>
      <c r="E54" s="5">
        <v>0.01</v>
      </c>
      <c r="F54" s="91">
        <v>35959.769999999997</v>
      </c>
      <c r="G54" s="91">
        <f t="shared" si="6"/>
        <v>359.59769999999997</v>
      </c>
      <c r="H54" s="164">
        <f>A20</f>
        <v>1.2087716986800001</v>
      </c>
      <c r="I54" s="16">
        <f t="shared" si="4"/>
        <v>434.67152267042104</v>
      </c>
      <c r="J54" s="14">
        <f t="shared" si="5"/>
        <v>512.91239675109682</v>
      </c>
      <c r="M54" s="19"/>
    </row>
    <row r="55" spans="1:18" ht="21" outlineLevel="1" x14ac:dyDescent="0.25">
      <c r="A55" s="31">
        <v>30</v>
      </c>
      <c r="B55" s="7" t="s">
        <v>514</v>
      </c>
      <c r="C55" s="7" t="s">
        <v>671</v>
      </c>
      <c r="D55" s="31" t="s">
        <v>24</v>
      </c>
      <c r="E55" s="31">
        <v>1</v>
      </c>
      <c r="F55" s="31">
        <v>515.47</v>
      </c>
      <c r="G55" s="91">
        <f t="shared" si="6"/>
        <v>515.47</v>
      </c>
      <c r="H55" s="106">
        <f>H53</f>
        <v>1.2087716986800001</v>
      </c>
      <c r="I55" s="16">
        <f t="shared" si="4"/>
        <v>623.08554751857969</v>
      </c>
      <c r="J55" s="14">
        <f t="shared" si="5"/>
        <v>735.24094607192399</v>
      </c>
      <c r="M55" s="19"/>
    </row>
    <row r="56" spans="1:18" ht="21" outlineLevel="1" x14ac:dyDescent="0.25">
      <c r="A56" s="5">
        <v>31</v>
      </c>
      <c r="B56" s="4" t="s">
        <v>613</v>
      </c>
      <c r="C56" s="4" t="s">
        <v>672</v>
      </c>
      <c r="D56" s="5" t="s">
        <v>24</v>
      </c>
      <c r="E56" s="5">
        <v>1</v>
      </c>
      <c r="F56" s="5">
        <v>219.62</v>
      </c>
      <c r="G56" s="91">
        <f t="shared" si="6"/>
        <v>219.62</v>
      </c>
      <c r="H56" s="106">
        <f t="shared" ref="H56:H57" si="7">H55</f>
        <v>1.2087716986800001</v>
      </c>
      <c r="I56" s="16">
        <f t="shared" si="4"/>
        <v>265.47044046410161</v>
      </c>
      <c r="J56" s="14">
        <f t="shared" si="5"/>
        <v>313.25511974763987</v>
      </c>
      <c r="M56" s="19"/>
    </row>
    <row r="57" spans="1:18" ht="21" outlineLevel="1" x14ac:dyDescent="0.25">
      <c r="A57" s="31">
        <v>32</v>
      </c>
      <c r="B57" s="4" t="s">
        <v>614</v>
      </c>
      <c r="C57" s="4" t="s">
        <v>673</v>
      </c>
      <c r="D57" s="5" t="s">
        <v>24</v>
      </c>
      <c r="E57" s="5">
        <v>1</v>
      </c>
      <c r="F57" s="5">
        <v>505.53</v>
      </c>
      <c r="G57" s="91">
        <f t="shared" si="6"/>
        <v>505.53</v>
      </c>
      <c r="H57" s="106">
        <f t="shared" si="7"/>
        <v>1.2087716986800001</v>
      </c>
      <c r="I57" s="16">
        <f t="shared" si="4"/>
        <v>611.07035683370043</v>
      </c>
      <c r="J57" s="14">
        <f t="shared" si="5"/>
        <v>721.06302106376643</v>
      </c>
      <c r="M57" s="19"/>
    </row>
    <row r="58" spans="1:18" outlineLevel="1" x14ac:dyDescent="0.25">
      <c r="A58" s="62"/>
      <c r="B58" s="18"/>
      <c r="C58" s="18"/>
      <c r="D58" s="62"/>
      <c r="E58" s="62"/>
      <c r="F58" s="62"/>
      <c r="G58" s="63"/>
      <c r="H58" s="20"/>
      <c r="I58" s="27"/>
      <c r="J58" s="64">
        <f>SUM(J46:J57)</f>
        <v>83872.604433259476</v>
      </c>
      <c r="M58" s="19"/>
    </row>
    <row r="59" spans="1:18" ht="31.5" customHeight="1" x14ac:dyDescent="0.25">
      <c r="A59" s="18"/>
      <c r="B59" s="298" t="s">
        <v>524</v>
      </c>
      <c r="C59" s="298"/>
      <c r="D59" s="298"/>
      <c r="E59" s="150"/>
      <c r="F59" s="150"/>
      <c r="G59" s="150"/>
    </row>
    <row r="60" spans="1:18" ht="21" outlineLevel="1" x14ac:dyDescent="0.25">
      <c r="A60" s="5">
        <v>33</v>
      </c>
      <c r="B60" s="4" t="s">
        <v>615</v>
      </c>
      <c r="C60" s="4" t="s">
        <v>616</v>
      </c>
      <c r="D60" s="5" t="s">
        <v>617</v>
      </c>
      <c r="E60" s="5">
        <v>1</v>
      </c>
      <c r="F60" s="5">
        <v>0</v>
      </c>
      <c r="G60" s="8">
        <v>0</v>
      </c>
      <c r="H60" s="113">
        <f>H20</f>
        <v>1.0933965000000001</v>
      </c>
      <c r="I60" s="16">
        <f t="shared" ref="I60:I65" si="8">H60*G60</f>
        <v>0</v>
      </c>
      <c r="J60" s="14">
        <f t="shared" ref="J60:J65" si="9">I60*1.18</f>
        <v>0</v>
      </c>
      <c r="L60" s="61"/>
    </row>
    <row r="61" spans="1:18" ht="21" outlineLevel="1" x14ac:dyDescent="0.25">
      <c r="A61" s="5">
        <v>34</v>
      </c>
      <c r="B61" s="4" t="s">
        <v>615</v>
      </c>
      <c r="C61" s="4" t="s">
        <v>619</v>
      </c>
      <c r="D61" s="5" t="s">
        <v>617</v>
      </c>
      <c r="E61" s="5">
        <v>1</v>
      </c>
      <c r="F61" s="5">
        <v>0</v>
      </c>
      <c r="G61" s="8">
        <v>0</v>
      </c>
      <c r="H61" s="113">
        <f>H20</f>
        <v>1.0933965000000001</v>
      </c>
      <c r="I61" s="16">
        <f t="shared" si="8"/>
        <v>0</v>
      </c>
      <c r="J61" s="14">
        <f t="shared" si="9"/>
        <v>0</v>
      </c>
    </row>
    <row r="62" spans="1:18" ht="21" outlineLevel="1" x14ac:dyDescent="0.25">
      <c r="A62" s="5">
        <v>35</v>
      </c>
      <c r="B62" s="4" t="s">
        <v>615</v>
      </c>
      <c r="C62" s="4" t="s">
        <v>621</v>
      </c>
      <c r="D62" s="5" t="s">
        <v>617</v>
      </c>
      <c r="E62" s="5">
        <v>1</v>
      </c>
      <c r="F62" s="5">
        <v>0</v>
      </c>
      <c r="G62" s="8">
        <v>0</v>
      </c>
      <c r="H62" s="113">
        <f>H20</f>
        <v>1.0933965000000001</v>
      </c>
      <c r="I62" s="16">
        <f t="shared" si="8"/>
        <v>0</v>
      </c>
      <c r="J62" s="14">
        <f t="shared" si="9"/>
        <v>0</v>
      </c>
      <c r="R62" s="19"/>
    </row>
    <row r="63" spans="1:18" ht="21" outlineLevel="1" x14ac:dyDescent="0.25">
      <c r="A63" s="5">
        <v>36</v>
      </c>
      <c r="B63" s="4" t="s">
        <v>615</v>
      </c>
      <c r="C63" s="4" t="s">
        <v>623</v>
      </c>
      <c r="D63" s="5" t="s">
        <v>49</v>
      </c>
      <c r="E63" s="5">
        <v>1</v>
      </c>
      <c r="F63" s="5">
        <v>0</v>
      </c>
      <c r="G63" s="8">
        <v>0</v>
      </c>
      <c r="H63" s="113">
        <f>H20</f>
        <v>1.0933965000000001</v>
      </c>
      <c r="I63" s="16">
        <f t="shared" si="8"/>
        <v>0</v>
      </c>
      <c r="J63" s="14">
        <f t="shared" si="9"/>
        <v>0</v>
      </c>
      <c r="M63" s="19"/>
      <c r="R63" s="19"/>
    </row>
    <row r="64" spans="1:18" ht="27" customHeight="1" x14ac:dyDescent="0.25">
      <c r="A64" s="5">
        <v>37</v>
      </c>
      <c r="B64" s="4" t="s">
        <v>615</v>
      </c>
      <c r="C64" s="4" t="s">
        <v>625</v>
      </c>
      <c r="D64" s="5" t="s">
        <v>49</v>
      </c>
      <c r="E64" s="5">
        <v>1</v>
      </c>
      <c r="F64" s="5">
        <v>0</v>
      </c>
      <c r="G64" s="8">
        <v>0</v>
      </c>
      <c r="H64" s="113">
        <f>H20</f>
        <v>1.0933965000000001</v>
      </c>
      <c r="I64" s="16">
        <f t="shared" si="8"/>
        <v>0</v>
      </c>
      <c r="J64" s="14">
        <f t="shared" si="9"/>
        <v>0</v>
      </c>
    </row>
    <row r="65" spans="1:18" ht="31.5" outlineLevel="1" x14ac:dyDescent="0.25">
      <c r="A65" s="5">
        <v>38</v>
      </c>
      <c r="B65" s="4" t="s">
        <v>615</v>
      </c>
      <c r="C65" s="4" t="s">
        <v>627</v>
      </c>
      <c r="D65" s="5" t="s">
        <v>526</v>
      </c>
      <c r="E65" s="5">
        <v>1</v>
      </c>
      <c r="F65" s="5">
        <v>0</v>
      </c>
      <c r="G65" s="8">
        <v>0</v>
      </c>
      <c r="H65" s="113">
        <f>H20</f>
        <v>1.0933965000000001</v>
      </c>
      <c r="I65" s="16">
        <f t="shared" si="8"/>
        <v>0</v>
      </c>
      <c r="J65" s="14">
        <f t="shared" si="9"/>
        <v>0</v>
      </c>
      <c r="M65" s="19"/>
      <c r="R65" s="19"/>
    </row>
    <row r="66" spans="1:18" outlineLevel="1" x14ac:dyDescent="0.25">
      <c r="A66" s="62"/>
      <c r="B66" s="18"/>
      <c r="C66" s="18"/>
      <c r="D66" s="62"/>
      <c r="E66" s="62"/>
      <c r="F66" s="62"/>
      <c r="G66" s="63"/>
      <c r="H66" s="167"/>
      <c r="I66" s="27"/>
      <c r="J66" s="64">
        <f>SUM(J60:J65)</f>
        <v>0</v>
      </c>
      <c r="M66" s="19"/>
      <c r="R66" s="19"/>
    </row>
    <row r="67" spans="1:18" outlineLevel="1" x14ac:dyDescent="0.25">
      <c r="A67" s="18"/>
      <c r="B67" s="298" t="s">
        <v>434</v>
      </c>
      <c r="C67" s="298"/>
      <c r="D67" s="298"/>
      <c r="E67" s="150"/>
      <c r="F67" s="150"/>
      <c r="G67" s="150"/>
      <c r="M67" s="19"/>
      <c r="R67" s="19"/>
    </row>
    <row r="68" spans="1:18" ht="31.5" outlineLevel="1" x14ac:dyDescent="0.25">
      <c r="A68" s="24">
        <v>39</v>
      </c>
      <c r="B68" s="32" t="s">
        <v>519</v>
      </c>
      <c r="C68" s="32" t="s">
        <v>520</v>
      </c>
      <c r="D68" s="24" t="s">
        <v>24</v>
      </c>
      <c r="E68" s="24">
        <v>1</v>
      </c>
      <c r="F68" s="24" t="s">
        <v>629</v>
      </c>
      <c r="G68" s="43">
        <v>1973</v>
      </c>
      <c r="H68" s="168">
        <f>H20</f>
        <v>1.0933965000000001</v>
      </c>
      <c r="I68" s="169">
        <f>H68*G68</f>
        <v>2157.2712945000003</v>
      </c>
      <c r="J68" s="170">
        <f>I68*1.18</f>
        <v>2545.5801275100002</v>
      </c>
      <c r="M68" s="19"/>
      <c r="R68" s="19"/>
    </row>
    <row r="69" spans="1:18" ht="21" outlineLevel="1" x14ac:dyDescent="0.25">
      <c r="A69" s="5">
        <v>40</v>
      </c>
      <c r="B69" s="4" t="s">
        <v>150</v>
      </c>
      <c r="C69" s="4" t="s">
        <v>674</v>
      </c>
      <c r="D69" s="5" t="s">
        <v>151</v>
      </c>
      <c r="E69" s="5">
        <v>1</v>
      </c>
      <c r="F69" s="5" t="s">
        <v>630</v>
      </c>
      <c r="G69" s="5">
        <v>417</v>
      </c>
      <c r="H69" s="168">
        <f>H20</f>
        <v>1.0933965000000001</v>
      </c>
      <c r="I69" s="169">
        <f t="shared" ref="I69:I70" si="10">H69*G69</f>
        <v>455.94634050000002</v>
      </c>
      <c r="J69" s="170">
        <f t="shared" ref="J69:J70" si="11">I69*1.18</f>
        <v>538.01668179000001</v>
      </c>
      <c r="M69" s="19"/>
      <c r="R69" s="19"/>
    </row>
    <row r="70" spans="1:18" ht="21" outlineLevel="1" x14ac:dyDescent="0.25">
      <c r="A70" s="5">
        <v>41</v>
      </c>
      <c r="B70" s="4" t="s">
        <v>153</v>
      </c>
      <c r="C70" s="4" t="s">
        <v>408</v>
      </c>
      <c r="D70" s="5" t="s">
        <v>154</v>
      </c>
      <c r="E70" s="5">
        <v>1</v>
      </c>
      <c r="F70" s="5" t="s">
        <v>631</v>
      </c>
      <c r="G70" s="8">
        <v>4456</v>
      </c>
      <c r="H70" s="107">
        <f>H20</f>
        <v>1.0933965000000001</v>
      </c>
      <c r="I70" s="108">
        <f t="shared" si="10"/>
        <v>4872.1748040000002</v>
      </c>
      <c r="J70" s="109">
        <f t="shared" si="11"/>
        <v>5749.1662687199996</v>
      </c>
      <c r="M70" s="19"/>
      <c r="R70" s="19"/>
    </row>
    <row r="71" spans="1:18" outlineLevel="1" x14ac:dyDescent="0.25">
      <c r="A71" s="62"/>
      <c r="B71" s="18"/>
      <c r="C71" s="18"/>
      <c r="D71" s="62"/>
      <c r="E71" s="62"/>
      <c r="F71" s="62"/>
      <c r="G71" s="63"/>
      <c r="H71" s="171"/>
      <c r="I71" s="111"/>
      <c r="J71" s="172">
        <f>SUM(J68:J70)</f>
        <v>8832.7630780199997</v>
      </c>
      <c r="M71" s="19"/>
      <c r="R71" s="19"/>
    </row>
    <row r="72" spans="1:18" x14ac:dyDescent="0.25">
      <c r="A72" s="18"/>
      <c r="B72" s="298" t="s">
        <v>398</v>
      </c>
      <c r="C72" s="298"/>
      <c r="D72" s="298"/>
      <c r="E72" s="150"/>
      <c r="F72" s="150"/>
      <c r="G72" s="150"/>
      <c r="H72" s="115"/>
    </row>
    <row r="73" spans="1:18" outlineLevel="1" x14ac:dyDescent="0.25">
      <c r="A73" s="5">
        <v>42</v>
      </c>
      <c r="B73" s="4" t="s">
        <v>615</v>
      </c>
      <c r="C73" s="4" t="s">
        <v>632</v>
      </c>
      <c r="D73" s="5" t="s">
        <v>49</v>
      </c>
      <c r="E73" s="5">
        <v>1</v>
      </c>
      <c r="F73" s="91">
        <v>8142</v>
      </c>
      <c r="G73" s="91">
        <f t="shared" ref="G73:G82" si="12">F73*E73</f>
        <v>8142</v>
      </c>
      <c r="H73" s="119">
        <v>1.2087699999999999</v>
      </c>
      <c r="I73" s="16">
        <f t="shared" ref="I73:I82" si="13">H73*G73</f>
        <v>9841.805339999999</v>
      </c>
      <c r="J73" s="14">
        <f t="shared" ref="J73:J82" si="14">I73*1.18</f>
        <v>11613.330301199998</v>
      </c>
      <c r="R73" s="19"/>
    </row>
    <row r="74" spans="1:18" outlineLevel="1" x14ac:dyDescent="0.25">
      <c r="A74" s="5">
        <v>43</v>
      </c>
      <c r="B74" s="4" t="s">
        <v>615</v>
      </c>
      <c r="C74" s="4" t="s">
        <v>633</v>
      </c>
      <c r="D74" s="5" t="s">
        <v>35</v>
      </c>
      <c r="E74" s="5">
        <v>1E-3</v>
      </c>
      <c r="F74" s="91">
        <v>243995.07</v>
      </c>
      <c r="G74" s="91">
        <f t="shared" si="12"/>
        <v>243.99507</v>
      </c>
      <c r="H74" s="119">
        <v>1.2087699999999999</v>
      </c>
      <c r="I74" s="16">
        <f t="shared" si="13"/>
        <v>294.93392076389995</v>
      </c>
      <c r="J74" s="14">
        <f t="shared" si="14"/>
        <v>348.02202650140191</v>
      </c>
    </row>
    <row r="75" spans="1:18" outlineLevel="1" x14ac:dyDescent="0.25">
      <c r="A75" s="5">
        <v>44</v>
      </c>
      <c r="B75" s="4" t="s">
        <v>615</v>
      </c>
      <c r="C75" s="4" t="s">
        <v>634</v>
      </c>
      <c r="D75" s="5" t="s">
        <v>49</v>
      </c>
      <c r="E75" s="5">
        <v>1</v>
      </c>
      <c r="F75" s="91">
        <v>3557</v>
      </c>
      <c r="G75" s="91">
        <f t="shared" si="12"/>
        <v>3557</v>
      </c>
      <c r="H75" s="119">
        <v>1.2087699999999999</v>
      </c>
      <c r="I75" s="16">
        <f t="shared" si="13"/>
        <v>4299.5948899999994</v>
      </c>
      <c r="J75" s="14">
        <f t="shared" si="14"/>
        <v>5073.5219701999986</v>
      </c>
    </row>
    <row r="76" spans="1:18" outlineLevel="1" x14ac:dyDescent="0.25">
      <c r="A76" s="5">
        <v>45</v>
      </c>
      <c r="B76" s="4" t="s">
        <v>615</v>
      </c>
      <c r="C76" s="4" t="s">
        <v>635</v>
      </c>
      <c r="D76" s="5" t="s">
        <v>49</v>
      </c>
      <c r="E76" s="5">
        <v>1</v>
      </c>
      <c r="F76" s="91">
        <v>1280.77</v>
      </c>
      <c r="G76" s="91">
        <f t="shared" si="12"/>
        <v>1280.77</v>
      </c>
      <c r="H76" s="119">
        <v>1.2087699999999999</v>
      </c>
      <c r="I76" s="16">
        <f t="shared" si="13"/>
        <v>1548.1563528999998</v>
      </c>
      <c r="J76" s="14">
        <f t="shared" si="14"/>
        <v>1826.8244964219996</v>
      </c>
    </row>
    <row r="77" spans="1:18" outlineLevel="1" x14ac:dyDescent="0.25">
      <c r="A77" s="5">
        <v>46</v>
      </c>
      <c r="B77" s="4" t="s">
        <v>615</v>
      </c>
      <c r="C77" s="4" t="s">
        <v>636</v>
      </c>
      <c r="D77" s="5" t="s">
        <v>49</v>
      </c>
      <c r="E77" s="5">
        <v>1</v>
      </c>
      <c r="F77" s="91">
        <v>2345</v>
      </c>
      <c r="G77" s="91">
        <f t="shared" si="12"/>
        <v>2345</v>
      </c>
      <c r="H77" s="119">
        <v>1.2087699999999999</v>
      </c>
      <c r="I77" s="16">
        <f t="shared" si="13"/>
        <v>2834.5656499999996</v>
      </c>
      <c r="J77" s="14">
        <f t="shared" si="14"/>
        <v>3344.7874669999992</v>
      </c>
    </row>
    <row r="78" spans="1:18" outlineLevel="1" x14ac:dyDescent="0.25">
      <c r="A78" s="24">
        <v>47</v>
      </c>
      <c r="B78" s="32" t="s">
        <v>615</v>
      </c>
      <c r="C78" s="32" t="s">
        <v>637</v>
      </c>
      <c r="D78" s="24" t="s">
        <v>49</v>
      </c>
      <c r="E78" s="24">
        <v>1</v>
      </c>
      <c r="F78" s="163">
        <v>1280.77</v>
      </c>
      <c r="G78" s="91">
        <f t="shared" si="12"/>
        <v>1280.77</v>
      </c>
      <c r="H78" s="119">
        <v>1.2087699999999999</v>
      </c>
      <c r="I78" s="16">
        <f t="shared" si="13"/>
        <v>1548.1563528999998</v>
      </c>
      <c r="J78" s="14">
        <f t="shared" si="14"/>
        <v>1826.8244964219996</v>
      </c>
    </row>
    <row r="79" spans="1:18" ht="21" outlineLevel="1" x14ac:dyDescent="0.25">
      <c r="A79" s="5" t="s">
        <v>228</v>
      </c>
      <c r="B79" s="4" t="s">
        <v>638</v>
      </c>
      <c r="C79" s="4" t="s">
        <v>639</v>
      </c>
      <c r="D79" s="5" t="s">
        <v>472</v>
      </c>
      <c r="E79" s="5">
        <v>1E-3</v>
      </c>
      <c r="F79" s="91">
        <v>32867.040000000001</v>
      </c>
      <c r="G79" s="91">
        <f t="shared" si="12"/>
        <v>32.867040000000003</v>
      </c>
      <c r="H79" s="173">
        <v>1.2087699999999999</v>
      </c>
      <c r="I79" s="16">
        <f t="shared" si="13"/>
        <v>39.728691940799997</v>
      </c>
      <c r="J79" s="14">
        <f t="shared" si="14"/>
        <v>46.879856490143993</v>
      </c>
    </row>
    <row r="80" spans="1:18" ht="21" outlineLevel="1" x14ac:dyDescent="0.25">
      <c r="A80" s="5" t="s">
        <v>231</v>
      </c>
      <c r="B80" s="4" t="s">
        <v>640</v>
      </c>
      <c r="C80" s="4" t="s">
        <v>641</v>
      </c>
      <c r="D80" s="5" t="s">
        <v>472</v>
      </c>
      <c r="E80" s="5">
        <v>1E-3</v>
      </c>
      <c r="F80" s="91">
        <v>32867.040000000001</v>
      </c>
      <c r="G80" s="91">
        <f t="shared" si="12"/>
        <v>32.867040000000003</v>
      </c>
      <c r="H80" s="173">
        <v>1.2087699999999999</v>
      </c>
      <c r="I80" s="16">
        <f t="shared" si="13"/>
        <v>39.728691940799997</v>
      </c>
      <c r="J80" s="14">
        <f t="shared" si="14"/>
        <v>46.879856490143993</v>
      </c>
    </row>
    <row r="81" spans="1:14" outlineLevel="1" x14ac:dyDescent="0.25">
      <c r="A81" s="5" t="s">
        <v>303</v>
      </c>
      <c r="B81" s="4" t="s">
        <v>642</v>
      </c>
      <c r="C81" s="4" t="s">
        <v>643</v>
      </c>
      <c r="D81" s="5" t="s">
        <v>57</v>
      </c>
      <c r="E81" s="5">
        <v>1</v>
      </c>
      <c r="F81" s="5">
        <v>525.98</v>
      </c>
      <c r="G81" s="91">
        <f t="shared" si="12"/>
        <v>525.98</v>
      </c>
      <c r="H81" s="173">
        <v>1.2087699999999999</v>
      </c>
      <c r="I81" s="16">
        <f t="shared" si="13"/>
        <v>635.78884459999995</v>
      </c>
      <c r="J81" s="14">
        <f t="shared" si="14"/>
        <v>750.23083662799991</v>
      </c>
    </row>
    <row r="82" spans="1:14" outlineLevel="1" x14ac:dyDescent="0.25">
      <c r="A82" s="5" t="s">
        <v>306</v>
      </c>
      <c r="B82" s="4" t="s">
        <v>615</v>
      </c>
      <c r="C82" s="4" t="s">
        <v>644</v>
      </c>
      <c r="D82" s="5" t="s">
        <v>41</v>
      </c>
      <c r="E82" s="5">
        <v>1</v>
      </c>
      <c r="F82" s="5">
        <v>117</v>
      </c>
      <c r="G82" s="91">
        <f t="shared" si="12"/>
        <v>117</v>
      </c>
      <c r="H82" s="173">
        <v>1.2087699999999999</v>
      </c>
      <c r="I82" s="16">
        <f t="shared" si="13"/>
        <v>141.42608999999999</v>
      </c>
      <c r="J82" s="14">
        <f t="shared" si="14"/>
        <v>166.88278619999997</v>
      </c>
    </row>
    <row r="83" spans="1:14" outlineLevel="1" x14ac:dyDescent="0.25">
      <c r="A83" s="31"/>
      <c r="B83" s="7"/>
      <c r="C83" s="7"/>
      <c r="D83" s="31"/>
      <c r="E83" s="31"/>
      <c r="F83" s="31"/>
      <c r="G83" s="31"/>
      <c r="H83" s="120"/>
      <c r="I83" s="16"/>
      <c r="J83" s="121">
        <f>SUM(J73:J82)</f>
        <v>25044.184093553686</v>
      </c>
      <c r="M83" s="19"/>
      <c r="N83" s="19"/>
    </row>
    <row r="84" spans="1:14" s="73" customFormat="1" x14ac:dyDescent="0.25">
      <c r="A84" s="70"/>
      <c r="B84" s="69"/>
      <c r="C84" s="69"/>
      <c r="D84" s="70"/>
      <c r="E84" s="70"/>
      <c r="F84" s="70"/>
      <c r="G84" s="70"/>
      <c r="H84" s="122"/>
      <c r="I84" s="123"/>
      <c r="J84" s="124">
        <f>J83+J71+J66+J58+J44</f>
        <v>178064.21449862636</v>
      </c>
      <c r="M84" s="125"/>
      <c r="N84" s="125"/>
    </row>
    <row r="85" spans="1:14" s="52" customFormat="1" hidden="1" x14ac:dyDescent="0.25">
      <c r="A85" s="50"/>
      <c r="B85" s="231" t="s">
        <v>335</v>
      </c>
      <c r="C85" s="231"/>
      <c r="D85" s="51"/>
      <c r="E85" s="51"/>
      <c r="F85" s="51"/>
      <c r="G85" s="51"/>
      <c r="H85" s="51"/>
      <c r="I85" s="51"/>
      <c r="J85" s="51"/>
    </row>
    <row r="86" spans="1:14" s="52" customFormat="1" hidden="1" x14ac:dyDescent="0.25">
      <c r="A86" s="51"/>
      <c r="B86" s="51"/>
      <c r="C86" s="67" t="s">
        <v>565</v>
      </c>
      <c r="D86" s="51"/>
      <c r="E86" s="51"/>
      <c r="F86" s="51"/>
      <c r="G86" s="51"/>
      <c r="H86" s="51"/>
      <c r="I86" s="51"/>
      <c r="J86" s="51"/>
    </row>
    <row r="87" spans="1:14" s="52" customFormat="1" ht="21" hidden="1" x14ac:dyDescent="0.25">
      <c r="A87" s="51"/>
      <c r="B87" s="56"/>
      <c r="C87" s="56" t="s">
        <v>448</v>
      </c>
      <c r="D87" s="57" t="s">
        <v>79</v>
      </c>
      <c r="E87" s="57">
        <v>1</v>
      </c>
      <c r="F87" s="51"/>
      <c r="G87" s="51"/>
      <c r="H87" s="51"/>
      <c r="I87" s="58">
        <f t="shared" ref="I87:J98" si="15">I25</f>
        <v>847.67439930894</v>
      </c>
      <c r="J87" s="66">
        <f t="shared" si="15"/>
        <v>1000.2557911845491</v>
      </c>
    </row>
    <row r="88" spans="1:14" s="52" customFormat="1" ht="31.5" hidden="1" x14ac:dyDescent="0.25">
      <c r="A88" s="51"/>
      <c r="B88" s="56"/>
      <c r="C88" s="126" t="s">
        <v>451</v>
      </c>
      <c r="D88" s="57" t="s">
        <v>71</v>
      </c>
      <c r="E88" s="57" t="s">
        <v>12</v>
      </c>
      <c r="F88" s="51"/>
      <c r="G88" s="51"/>
      <c r="H88" s="51"/>
      <c r="I88" s="58">
        <f t="shared" si="15"/>
        <v>72.516073852580391</v>
      </c>
      <c r="J88" s="66">
        <f t="shared" si="15"/>
        <v>85.568967146044855</v>
      </c>
      <c r="M88" s="127"/>
    </row>
    <row r="89" spans="1:14" s="52" customFormat="1" ht="31.5" hidden="1" x14ac:dyDescent="0.25">
      <c r="A89" s="51"/>
      <c r="B89" s="56"/>
      <c r="C89" s="126" t="s">
        <v>454</v>
      </c>
      <c r="D89" s="57" t="s">
        <v>71</v>
      </c>
      <c r="E89" s="57" t="s">
        <v>12</v>
      </c>
      <c r="F89" s="51"/>
      <c r="G89" s="51"/>
      <c r="H89" s="51"/>
      <c r="I89" s="58">
        <f t="shared" si="15"/>
        <v>27.888222737314802</v>
      </c>
      <c r="J89" s="66">
        <f t="shared" si="15"/>
        <v>32.908102830031467</v>
      </c>
    </row>
    <row r="90" spans="1:14" s="52" customFormat="1" ht="31.5" hidden="1" x14ac:dyDescent="0.25">
      <c r="A90" s="51"/>
      <c r="B90" s="56"/>
      <c r="C90" s="126" t="s">
        <v>457</v>
      </c>
      <c r="D90" s="57" t="s">
        <v>71</v>
      </c>
      <c r="E90" s="57" t="s">
        <v>12</v>
      </c>
      <c r="F90" s="51"/>
      <c r="G90" s="51"/>
      <c r="H90" s="51"/>
      <c r="I90" s="58">
        <f t="shared" si="15"/>
        <v>45.541054888008745</v>
      </c>
      <c r="J90" s="66">
        <f t="shared" si="15"/>
        <v>53.738444767850318</v>
      </c>
    </row>
    <row r="91" spans="1:14" s="52" customFormat="1" ht="31.5" hidden="1" x14ac:dyDescent="0.25">
      <c r="A91" s="51"/>
      <c r="B91" s="56"/>
      <c r="C91" s="126" t="s">
        <v>460</v>
      </c>
      <c r="D91" s="57" t="s">
        <v>461</v>
      </c>
      <c r="E91" s="57" t="s">
        <v>12</v>
      </c>
      <c r="F91" s="51"/>
      <c r="G91" s="51"/>
      <c r="H91" s="51"/>
      <c r="I91" s="58">
        <f t="shared" si="15"/>
        <v>72.033030085300197</v>
      </c>
      <c r="J91" s="66">
        <f t="shared" si="15"/>
        <v>84.998975500654225</v>
      </c>
      <c r="M91" s="128"/>
    </row>
    <row r="92" spans="1:14" s="52" customFormat="1" ht="31.5" hidden="1" x14ac:dyDescent="0.25">
      <c r="A92" s="51"/>
      <c r="B92" s="56"/>
      <c r="C92" s="126" t="s">
        <v>464</v>
      </c>
      <c r="D92" s="57" t="s">
        <v>461</v>
      </c>
      <c r="E92" s="57" t="s">
        <v>12</v>
      </c>
      <c r="F92" s="51"/>
      <c r="G92" s="51"/>
      <c r="H92" s="51"/>
      <c r="I92" s="58">
        <f t="shared" si="15"/>
        <v>204.58065824795969</v>
      </c>
      <c r="J92" s="66">
        <f t="shared" si="15"/>
        <v>241.40517673259242</v>
      </c>
    </row>
    <row r="93" spans="1:14" s="52" customFormat="1" ht="31.5" hidden="1" x14ac:dyDescent="0.25">
      <c r="A93" s="51"/>
      <c r="B93" s="56"/>
      <c r="C93" s="126" t="s">
        <v>467</v>
      </c>
      <c r="D93" s="57" t="s">
        <v>71</v>
      </c>
      <c r="E93" s="57" t="s">
        <v>12</v>
      </c>
      <c r="F93" s="51"/>
      <c r="G93" s="51"/>
      <c r="H93" s="51"/>
      <c r="I93" s="58">
        <f t="shared" si="15"/>
        <v>233.1890299703727</v>
      </c>
      <c r="J93" s="66">
        <f t="shared" si="15"/>
        <v>275.16305536503978</v>
      </c>
    </row>
    <row r="94" spans="1:14" s="52" customFormat="1" ht="21" hidden="1" x14ac:dyDescent="0.25">
      <c r="A94" s="51"/>
      <c r="B94" s="56"/>
      <c r="C94" s="126" t="s">
        <v>470</v>
      </c>
      <c r="D94" s="57" t="s">
        <v>83</v>
      </c>
      <c r="E94" s="57">
        <v>1</v>
      </c>
      <c r="F94" s="51"/>
      <c r="G94" s="51"/>
      <c r="H94" s="51"/>
      <c r="I94" s="58">
        <f t="shared" si="15"/>
        <v>197.34360261430498</v>
      </c>
      <c r="J94" s="66">
        <f t="shared" si="15"/>
        <v>232.86545108487988</v>
      </c>
      <c r="M94" s="129"/>
    </row>
    <row r="95" spans="1:14" s="52" customFormat="1" ht="21" hidden="1" x14ac:dyDescent="0.25">
      <c r="A95" s="51"/>
      <c r="B95" s="56"/>
      <c r="C95" s="126" t="s">
        <v>82</v>
      </c>
      <c r="D95" s="57" t="s">
        <v>472</v>
      </c>
      <c r="E95" s="57">
        <v>1</v>
      </c>
      <c r="F95" s="51"/>
      <c r="G95" s="51"/>
      <c r="H95" s="51"/>
      <c r="I95" s="58">
        <f t="shared" si="15"/>
        <v>183.19864917878999</v>
      </c>
      <c r="J95" s="66">
        <f t="shared" si="15"/>
        <v>216.17440603097219</v>
      </c>
    </row>
    <row r="96" spans="1:14" s="52" customFormat="1" ht="31.5" hidden="1" x14ac:dyDescent="0.25">
      <c r="A96" s="51"/>
      <c r="B96" s="56"/>
      <c r="C96" s="126" t="s">
        <v>474</v>
      </c>
      <c r="D96" s="57" t="s">
        <v>83</v>
      </c>
      <c r="E96" s="57">
        <v>1</v>
      </c>
      <c r="F96" s="51"/>
      <c r="G96" s="51"/>
      <c r="H96" s="51"/>
      <c r="I96" s="58">
        <f t="shared" si="15"/>
        <v>107.97585654555</v>
      </c>
      <c r="J96" s="66">
        <f t="shared" si="15"/>
        <v>127.41151072374899</v>
      </c>
    </row>
    <row r="97" spans="1:22" s="52" customFormat="1" ht="21" hidden="1" x14ac:dyDescent="0.25">
      <c r="A97" s="51"/>
      <c r="B97" s="56"/>
      <c r="C97" s="126" t="s">
        <v>89</v>
      </c>
      <c r="D97" s="57" t="s">
        <v>472</v>
      </c>
      <c r="E97" s="57">
        <v>1</v>
      </c>
      <c r="F97" s="51"/>
      <c r="G97" s="51"/>
      <c r="H97" s="51"/>
      <c r="I97" s="58">
        <f t="shared" si="15"/>
        <v>183.19864917878999</v>
      </c>
      <c r="J97" s="66">
        <f t="shared" si="15"/>
        <v>216.17440603097219</v>
      </c>
    </row>
    <row r="98" spans="1:22" s="52" customFormat="1" ht="52.5" hidden="1" x14ac:dyDescent="0.25">
      <c r="A98" s="51"/>
      <c r="B98" s="56"/>
      <c r="C98" s="126" t="s">
        <v>566</v>
      </c>
      <c r="D98" s="57" t="s">
        <v>30</v>
      </c>
      <c r="E98" s="57" t="s">
        <v>12</v>
      </c>
      <c r="F98" s="51"/>
      <c r="G98" s="51"/>
      <c r="H98" s="51"/>
      <c r="I98" s="58">
        <f t="shared" si="15"/>
        <v>9272.1157708208393</v>
      </c>
      <c r="J98" s="66">
        <f t="shared" si="15"/>
        <v>10941.096609568589</v>
      </c>
    </row>
    <row r="99" spans="1:22" s="52" customFormat="1" ht="67.5" hidden="1" customHeight="1" x14ac:dyDescent="0.25">
      <c r="A99" s="51"/>
      <c r="B99" s="56"/>
      <c r="C99" s="126" t="s">
        <v>567</v>
      </c>
      <c r="D99" s="57" t="s">
        <v>30</v>
      </c>
      <c r="E99" s="57" t="s">
        <v>12</v>
      </c>
      <c r="F99" s="51"/>
      <c r="G99" s="51"/>
      <c r="H99" s="51"/>
      <c r="I99" s="58" t="e">
        <f>#REF!</f>
        <v>#REF!</v>
      </c>
      <c r="J99" s="66" t="e">
        <f>#REF!</f>
        <v>#REF!</v>
      </c>
      <c r="M99" s="287"/>
      <c r="N99" s="287"/>
      <c r="O99" s="287"/>
      <c r="P99" s="287"/>
      <c r="Q99" s="287"/>
      <c r="R99" s="287"/>
      <c r="S99" s="287"/>
      <c r="T99" s="287"/>
      <c r="U99" s="287"/>
      <c r="V99" s="287"/>
    </row>
    <row r="100" spans="1:22" s="52" customFormat="1" ht="73.5" hidden="1" x14ac:dyDescent="0.25">
      <c r="A100" s="51"/>
      <c r="B100" s="56"/>
      <c r="C100" s="126" t="s">
        <v>568</v>
      </c>
      <c r="D100" s="57" t="s">
        <v>480</v>
      </c>
      <c r="E100" s="57" t="s">
        <v>246</v>
      </c>
      <c r="F100" s="51"/>
      <c r="G100" s="51"/>
      <c r="H100" s="51"/>
      <c r="I100" s="58">
        <f>I37</f>
        <v>17105.421290459039</v>
      </c>
      <c r="J100" s="66">
        <f>J37</f>
        <v>20184.397122741666</v>
      </c>
    </row>
    <row r="101" spans="1:22" s="52" customFormat="1" ht="73.5" hidden="1" x14ac:dyDescent="0.25">
      <c r="A101" s="51"/>
      <c r="B101" s="56"/>
      <c r="C101" s="126" t="s">
        <v>569</v>
      </c>
      <c r="D101" s="57" t="s">
        <v>484</v>
      </c>
      <c r="E101" s="57">
        <v>1</v>
      </c>
      <c r="F101" s="51"/>
      <c r="G101" s="51"/>
      <c r="H101" s="51"/>
      <c r="I101" s="58" t="e">
        <f>#REF!</f>
        <v>#REF!</v>
      </c>
      <c r="J101" s="66" t="e">
        <f>#REF!</f>
        <v>#REF!</v>
      </c>
    </row>
    <row r="102" spans="1:22" s="52" customFormat="1" ht="63" hidden="1" x14ac:dyDescent="0.25">
      <c r="A102" s="51"/>
      <c r="B102" s="56"/>
      <c r="C102" s="126" t="s">
        <v>570</v>
      </c>
      <c r="D102" s="57" t="s">
        <v>484</v>
      </c>
      <c r="E102" s="57">
        <v>1</v>
      </c>
      <c r="F102" s="51"/>
      <c r="G102" s="51"/>
      <c r="H102" s="51"/>
      <c r="I102" s="58">
        <f>I38</f>
        <v>146.05216505396999</v>
      </c>
      <c r="J102" s="66">
        <f>J38</f>
        <v>172.34155476368457</v>
      </c>
    </row>
    <row r="103" spans="1:22" s="52" customFormat="1" ht="21" hidden="1" x14ac:dyDescent="0.25">
      <c r="A103" s="51"/>
      <c r="B103" s="56"/>
      <c r="C103" s="126" t="s">
        <v>490</v>
      </c>
      <c r="D103" s="57" t="s">
        <v>83</v>
      </c>
      <c r="E103" s="57">
        <v>1</v>
      </c>
      <c r="F103" s="51"/>
      <c r="G103" s="51"/>
      <c r="H103" s="51"/>
      <c r="I103" s="58" t="e">
        <f>#REF!</f>
        <v>#REF!</v>
      </c>
      <c r="J103" s="66" t="e">
        <f>#REF!</f>
        <v>#REF!</v>
      </c>
    </row>
    <row r="104" spans="1:22" s="52" customFormat="1" ht="31.5" hidden="1" x14ac:dyDescent="0.25">
      <c r="A104" s="51"/>
      <c r="B104" s="56"/>
      <c r="C104" s="126" t="s">
        <v>493</v>
      </c>
      <c r="D104" s="57" t="s">
        <v>83</v>
      </c>
      <c r="E104" s="57">
        <v>1</v>
      </c>
      <c r="F104" s="51"/>
      <c r="G104" s="51"/>
      <c r="H104" s="51"/>
      <c r="I104" s="58">
        <f>I39</f>
        <v>186.8947011036</v>
      </c>
      <c r="J104" s="66">
        <f>J39</f>
        <v>220.53574730224798</v>
      </c>
    </row>
    <row r="105" spans="1:22" s="52" customFormat="1" ht="21" hidden="1" x14ac:dyDescent="0.25">
      <c r="A105" s="51"/>
      <c r="B105" s="56"/>
      <c r="C105" s="126" t="s">
        <v>496</v>
      </c>
      <c r="D105" s="57" t="s">
        <v>83</v>
      </c>
      <c r="E105" s="57">
        <v>1</v>
      </c>
      <c r="F105" s="51"/>
      <c r="G105" s="51"/>
      <c r="H105" s="51"/>
      <c r="I105" s="58" t="e">
        <f>#REF!</f>
        <v>#REF!</v>
      </c>
      <c r="J105" s="66" t="e">
        <f>#REF!</f>
        <v>#REF!</v>
      </c>
    </row>
    <row r="106" spans="1:22" s="52" customFormat="1" hidden="1" x14ac:dyDescent="0.25">
      <c r="A106" s="51"/>
      <c r="B106" s="51"/>
      <c r="C106" s="130" t="s">
        <v>571</v>
      </c>
      <c r="D106" s="51"/>
      <c r="E106" s="51"/>
      <c r="F106" s="51"/>
      <c r="G106" s="51"/>
      <c r="H106" s="51"/>
      <c r="I106" s="51"/>
      <c r="J106" s="51"/>
    </row>
    <row r="107" spans="1:22" s="52" customFormat="1" ht="31.5" hidden="1" x14ac:dyDescent="0.25">
      <c r="A107" s="51"/>
      <c r="B107" s="56"/>
      <c r="C107" s="126" t="s">
        <v>498</v>
      </c>
      <c r="D107" s="57" t="s">
        <v>109</v>
      </c>
      <c r="E107" s="57">
        <v>1</v>
      </c>
      <c r="F107" s="51"/>
      <c r="G107" s="51"/>
      <c r="H107" s="51"/>
      <c r="I107" s="58">
        <f>I48</f>
        <v>11669.44571590576</v>
      </c>
      <c r="J107" s="66">
        <f t="shared" ref="J107:J117" si="16">I107*K107</f>
        <v>13769.945944768797</v>
      </c>
      <c r="K107" s="52">
        <v>1.18</v>
      </c>
    </row>
    <row r="108" spans="1:22" s="52" customFormat="1" ht="31.5" hidden="1" x14ac:dyDescent="0.25">
      <c r="A108" s="51"/>
      <c r="B108" s="56"/>
      <c r="C108" s="126" t="s">
        <v>500</v>
      </c>
      <c r="D108" s="57" t="s">
        <v>484</v>
      </c>
      <c r="E108" s="57">
        <v>1</v>
      </c>
      <c r="F108" s="51"/>
      <c r="G108" s="51"/>
      <c r="H108" s="51"/>
      <c r="I108" s="58" t="e">
        <f>#REF!+#REF!+I73*0.01+#REF!*3+I74*6+#REF!*4+I75*10+#REF!+I76*3+#REF!+I77*9+#REF!+I78+I79+#REF!*3+#REF!*2+#REF!*0.6</f>
        <v>#REF!</v>
      </c>
      <c r="J108" s="66" t="e">
        <f t="shared" si="16"/>
        <v>#REF!</v>
      </c>
      <c r="K108" s="52">
        <v>1.18</v>
      </c>
    </row>
    <row r="109" spans="1:22" s="52" customFormat="1" ht="31.5" hidden="1" x14ac:dyDescent="0.25">
      <c r="A109" s="51"/>
      <c r="B109" s="56"/>
      <c r="C109" s="56" t="s">
        <v>572</v>
      </c>
      <c r="D109" s="57" t="s">
        <v>484</v>
      </c>
      <c r="E109" s="57">
        <v>1</v>
      </c>
      <c r="F109" s="51"/>
      <c r="G109" s="51"/>
      <c r="H109" s="51"/>
      <c r="I109" s="58" t="e">
        <f>I49+I60+#REF!+I63*3</f>
        <v>#REF!</v>
      </c>
      <c r="J109" s="66" t="e">
        <f t="shared" si="16"/>
        <v>#REF!</v>
      </c>
      <c r="K109" s="52">
        <v>1.18</v>
      </c>
    </row>
    <row r="110" spans="1:22" s="52" customFormat="1" ht="31.5" hidden="1" x14ac:dyDescent="0.25">
      <c r="A110" s="51"/>
      <c r="B110" s="56"/>
      <c r="C110" s="56" t="s">
        <v>573</v>
      </c>
      <c r="D110" s="57" t="s">
        <v>484</v>
      </c>
      <c r="E110" s="57">
        <v>1</v>
      </c>
      <c r="F110" s="51"/>
      <c r="G110" s="51"/>
      <c r="H110" s="51"/>
      <c r="I110" s="58" t="e">
        <f>I49+#REF!+#REF!+I63*3</f>
        <v>#REF!</v>
      </c>
      <c r="J110" s="66" t="e">
        <f t="shared" si="16"/>
        <v>#REF!</v>
      </c>
      <c r="K110" s="52">
        <v>1.18</v>
      </c>
    </row>
    <row r="111" spans="1:22" s="52" customFormat="1" ht="31.5" hidden="1" x14ac:dyDescent="0.25">
      <c r="A111" s="51"/>
      <c r="B111" s="56"/>
      <c r="C111" s="56" t="s">
        <v>574</v>
      </c>
      <c r="D111" s="57" t="s">
        <v>575</v>
      </c>
      <c r="E111" s="57">
        <v>2</v>
      </c>
      <c r="F111" s="51"/>
      <c r="G111" s="51"/>
      <c r="H111" s="51"/>
      <c r="I111" s="58" t="e">
        <f>I49+I61+#REF!+I63*3</f>
        <v>#REF!</v>
      </c>
      <c r="J111" s="66" t="e">
        <f t="shared" si="16"/>
        <v>#REF!</v>
      </c>
      <c r="K111" s="52">
        <v>1.18</v>
      </c>
    </row>
    <row r="112" spans="1:22" s="52" customFormat="1" ht="31.5" hidden="1" x14ac:dyDescent="0.25">
      <c r="A112" s="51"/>
      <c r="B112" s="56"/>
      <c r="C112" s="56" t="s">
        <v>576</v>
      </c>
      <c r="D112" s="57" t="s">
        <v>144</v>
      </c>
      <c r="E112" s="57">
        <v>1</v>
      </c>
      <c r="F112" s="51"/>
      <c r="G112" s="51"/>
      <c r="H112" s="51"/>
      <c r="I112" s="51" t="e">
        <f>#REF!*5+#REF!*40</f>
        <v>#REF!</v>
      </c>
      <c r="J112" s="66" t="e">
        <f t="shared" si="16"/>
        <v>#REF!</v>
      </c>
      <c r="K112" s="52">
        <v>1.18</v>
      </c>
    </row>
    <row r="113" spans="1:13" s="52" customFormat="1" ht="31.5" hidden="1" x14ac:dyDescent="0.25">
      <c r="A113" s="51"/>
      <c r="B113" s="56"/>
      <c r="C113" s="56" t="s">
        <v>506</v>
      </c>
      <c r="D113" s="57" t="s">
        <v>507</v>
      </c>
      <c r="E113" s="57" t="s">
        <v>12</v>
      </c>
      <c r="F113" s="51"/>
      <c r="G113" s="51"/>
      <c r="H113" s="51"/>
      <c r="I113" s="51">
        <f>I50*(1.92+5.58)</f>
        <v>222370.44655667504</v>
      </c>
      <c r="J113" s="66">
        <f t="shared" si="16"/>
        <v>262397.12693687656</v>
      </c>
      <c r="K113" s="52">
        <v>1.18</v>
      </c>
    </row>
    <row r="114" spans="1:13" s="52" customFormat="1" ht="21" hidden="1" x14ac:dyDescent="0.25">
      <c r="A114" s="51"/>
      <c r="B114" s="56"/>
      <c r="C114" s="56" t="s">
        <v>577</v>
      </c>
      <c r="D114" s="57" t="s">
        <v>245</v>
      </c>
      <c r="E114" s="57" t="s">
        <v>246</v>
      </c>
      <c r="F114" s="51"/>
      <c r="G114" s="51"/>
      <c r="H114" s="51"/>
      <c r="I114" s="51" t="e">
        <f>#REF!*31+I80*19.2+#REF!*0.5+#REF!*0.2</f>
        <v>#REF!</v>
      </c>
      <c r="J114" s="66" t="e">
        <f t="shared" si="16"/>
        <v>#REF!</v>
      </c>
      <c r="K114" s="52">
        <v>1.18</v>
      </c>
    </row>
    <row r="115" spans="1:13" s="52" customFormat="1" ht="21" hidden="1" x14ac:dyDescent="0.25">
      <c r="A115" s="51"/>
      <c r="B115" s="56"/>
      <c r="C115" s="56" t="s">
        <v>512</v>
      </c>
      <c r="D115" s="57" t="s">
        <v>507</v>
      </c>
      <c r="E115" s="57" t="s">
        <v>12</v>
      </c>
      <c r="F115" s="51"/>
      <c r="G115" s="51"/>
      <c r="H115" s="51"/>
      <c r="I115" s="51">
        <f>I51*7.5</f>
        <v>4487.9638260100646</v>
      </c>
      <c r="J115" s="66">
        <f t="shared" si="16"/>
        <v>5295.7973146918757</v>
      </c>
      <c r="K115" s="52">
        <v>1.18</v>
      </c>
    </row>
    <row r="116" spans="1:13" s="52" customFormat="1" ht="21" hidden="1" x14ac:dyDescent="0.25">
      <c r="A116" s="51"/>
      <c r="B116" s="56"/>
      <c r="C116" s="56" t="s">
        <v>515</v>
      </c>
      <c r="D116" s="57" t="s">
        <v>24</v>
      </c>
      <c r="E116" s="57">
        <v>1</v>
      </c>
      <c r="F116" s="51"/>
      <c r="G116" s="51"/>
      <c r="H116" s="51"/>
      <c r="I116" s="58" t="e">
        <f>#REF!+#REF!</f>
        <v>#REF!</v>
      </c>
      <c r="J116" s="66" t="e">
        <f t="shared" si="16"/>
        <v>#REF!</v>
      </c>
      <c r="K116" s="52">
        <v>1.18</v>
      </c>
    </row>
    <row r="117" spans="1:13" s="52" customFormat="1" ht="42" hidden="1" x14ac:dyDescent="0.25">
      <c r="A117" s="51"/>
      <c r="B117" s="56"/>
      <c r="C117" s="56" t="s">
        <v>518</v>
      </c>
      <c r="D117" s="57" t="s">
        <v>24</v>
      </c>
      <c r="E117" s="57">
        <v>1</v>
      </c>
      <c r="F117" s="51"/>
      <c r="G117" s="51"/>
      <c r="H117" s="51"/>
      <c r="I117" s="58">
        <f>I53+I62</f>
        <v>117.95834884719741</v>
      </c>
      <c r="J117" s="66">
        <f t="shared" si="16"/>
        <v>139.19085163969294</v>
      </c>
      <c r="K117" s="52">
        <v>1.18</v>
      </c>
    </row>
    <row r="118" spans="1:13" s="52" customFormat="1" hidden="1" x14ac:dyDescent="0.25">
      <c r="A118" s="51"/>
      <c r="B118" s="51"/>
      <c r="C118" s="67" t="s">
        <v>578</v>
      </c>
      <c r="D118" s="51"/>
      <c r="E118" s="51"/>
      <c r="F118" s="51"/>
      <c r="G118" s="51"/>
      <c r="H118" s="51"/>
      <c r="I118" s="51"/>
      <c r="J118" s="51"/>
    </row>
    <row r="119" spans="1:13" s="52" customFormat="1" ht="52.5" hidden="1" x14ac:dyDescent="0.25">
      <c r="A119" s="131"/>
      <c r="B119" s="56"/>
      <c r="C119" s="56" t="s">
        <v>579</v>
      </c>
      <c r="D119" s="57" t="s">
        <v>24</v>
      </c>
      <c r="E119" s="57">
        <v>1</v>
      </c>
      <c r="F119" s="131"/>
      <c r="G119" s="131"/>
      <c r="H119" s="131"/>
      <c r="I119" s="132" t="e">
        <f>#REF!</f>
        <v>#REF!</v>
      </c>
      <c r="J119" s="133" t="e">
        <f>#REF!</f>
        <v>#REF!</v>
      </c>
    </row>
    <row r="120" spans="1:13" s="52" customFormat="1" ht="42" hidden="1" x14ac:dyDescent="0.25">
      <c r="A120" s="131"/>
      <c r="B120" s="56"/>
      <c r="C120" s="56" t="s">
        <v>580</v>
      </c>
      <c r="D120" s="57" t="s">
        <v>151</v>
      </c>
      <c r="E120" s="57">
        <v>1</v>
      </c>
      <c r="F120" s="131"/>
      <c r="G120" s="131"/>
      <c r="H120" s="131"/>
      <c r="I120" s="132" t="e">
        <f>#REF!</f>
        <v>#REF!</v>
      </c>
      <c r="J120" s="133" t="e">
        <f>#REF!</f>
        <v>#REF!</v>
      </c>
    </row>
    <row r="121" spans="1:13" s="52" customFormat="1" ht="42" hidden="1" x14ac:dyDescent="0.25">
      <c r="A121" s="131"/>
      <c r="B121" s="56"/>
      <c r="C121" s="56" t="s">
        <v>581</v>
      </c>
      <c r="D121" s="57" t="s">
        <v>154</v>
      </c>
      <c r="E121" s="57">
        <v>0.01</v>
      </c>
      <c r="F121" s="131"/>
      <c r="G121" s="131"/>
      <c r="H121" s="131"/>
      <c r="I121" s="132" t="e">
        <f>#REF!</f>
        <v>#REF!</v>
      </c>
      <c r="J121" s="133" t="e">
        <f>#REF!</f>
        <v>#REF!</v>
      </c>
    </row>
    <row r="122" spans="1:13" s="52" customFormat="1" hidden="1" x14ac:dyDescent="0.25">
      <c r="A122" s="51"/>
      <c r="B122" s="51"/>
      <c r="C122" s="51"/>
      <c r="D122" s="51"/>
      <c r="E122" s="51"/>
      <c r="F122" s="51"/>
      <c r="G122" s="51"/>
      <c r="H122" s="51"/>
      <c r="I122" s="51"/>
      <c r="J122" s="51"/>
    </row>
    <row r="123" spans="1:13" s="52" customFormat="1" hidden="1" x14ac:dyDescent="0.25"/>
    <row r="124" spans="1:13" hidden="1" x14ac:dyDescent="0.25">
      <c r="A124" s="48"/>
      <c r="B124" s="216" t="s">
        <v>335</v>
      </c>
      <c r="C124" s="216"/>
      <c r="D124" s="49"/>
      <c r="E124" s="49"/>
      <c r="F124" s="49"/>
      <c r="G124" s="49"/>
      <c r="H124" s="49"/>
      <c r="I124" s="49"/>
      <c r="J124" s="49"/>
    </row>
    <row r="125" spans="1:13" hidden="1" x14ac:dyDescent="0.25">
      <c r="A125" s="37"/>
      <c r="B125" s="37"/>
      <c r="C125" s="41" t="s">
        <v>565</v>
      </c>
      <c r="D125" s="37"/>
      <c r="E125" s="37"/>
      <c r="F125" s="37"/>
      <c r="G125" s="37"/>
      <c r="H125" s="37"/>
      <c r="I125" s="37"/>
      <c r="J125" s="37"/>
    </row>
    <row r="126" spans="1:13" ht="21" hidden="1" x14ac:dyDescent="0.25">
      <c r="A126" s="37"/>
      <c r="B126" s="4"/>
      <c r="C126" s="134" t="s">
        <v>448</v>
      </c>
      <c r="D126" s="5" t="s">
        <v>79</v>
      </c>
      <c r="E126" s="5">
        <v>1</v>
      </c>
      <c r="F126" s="37"/>
      <c r="G126" s="37"/>
      <c r="H126" s="37"/>
      <c r="I126" s="39">
        <f>I87</f>
        <v>847.67439930894</v>
      </c>
      <c r="J126" s="40">
        <f>I126*1.18</f>
        <v>1000.2557911845491</v>
      </c>
    </row>
    <row r="127" spans="1:13" ht="21" hidden="1" x14ac:dyDescent="0.25">
      <c r="A127" s="37"/>
      <c r="B127" s="4"/>
      <c r="C127" s="134" t="s">
        <v>582</v>
      </c>
      <c r="D127" s="5" t="s">
        <v>71</v>
      </c>
      <c r="E127" s="5" t="s">
        <v>12</v>
      </c>
      <c r="F127" s="37"/>
      <c r="G127" s="37"/>
      <c r="H127" s="37"/>
      <c r="I127" s="39">
        <f>I88+I131+I132</f>
        <v>510.28576207091277</v>
      </c>
      <c r="J127" s="40">
        <f>I127*1.18</f>
        <v>602.13719924367706</v>
      </c>
      <c r="M127" s="61"/>
    </row>
    <row r="128" spans="1:13" ht="21" hidden="1" x14ac:dyDescent="0.25">
      <c r="A128" s="37"/>
      <c r="B128" s="4"/>
      <c r="C128" s="134" t="s">
        <v>583</v>
      </c>
      <c r="D128" s="5" t="s">
        <v>71</v>
      </c>
      <c r="E128" s="5" t="s">
        <v>12</v>
      </c>
      <c r="F128" s="37"/>
      <c r="G128" s="37"/>
      <c r="H128" s="37"/>
      <c r="I128" s="39">
        <f>I89+I130+I132</f>
        <v>333.11028279298773</v>
      </c>
      <c r="J128" s="40">
        <f>I128*1.18</f>
        <v>393.07013369572553</v>
      </c>
    </row>
    <row r="129" spans="1:22" ht="31.5" hidden="1" x14ac:dyDescent="0.25">
      <c r="A129" s="37"/>
      <c r="B129" s="4"/>
      <c r="C129" s="135" t="s">
        <v>457</v>
      </c>
      <c r="D129" s="5" t="s">
        <v>71</v>
      </c>
      <c r="E129" s="5" t="s">
        <v>12</v>
      </c>
      <c r="F129" s="37"/>
      <c r="G129" s="37"/>
      <c r="H129" s="37"/>
      <c r="I129" s="39">
        <f t="shared" ref="I129:J132" si="17">I90</f>
        <v>45.541054888008745</v>
      </c>
      <c r="J129" s="40">
        <f t="shared" si="17"/>
        <v>53.738444767850318</v>
      </c>
    </row>
    <row r="130" spans="1:22" ht="31.5" hidden="1" x14ac:dyDescent="0.25">
      <c r="A130" s="37"/>
      <c r="B130" s="4"/>
      <c r="C130" s="135" t="s">
        <v>460</v>
      </c>
      <c r="D130" s="5" t="s">
        <v>461</v>
      </c>
      <c r="E130" s="5" t="s">
        <v>12</v>
      </c>
      <c r="F130" s="37"/>
      <c r="G130" s="37"/>
      <c r="H130" s="37"/>
      <c r="I130" s="39">
        <f t="shared" si="17"/>
        <v>72.033030085300197</v>
      </c>
      <c r="J130" s="40">
        <f t="shared" si="17"/>
        <v>84.998975500654225</v>
      </c>
      <c r="M130" s="136" t="s">
        <v>584</v>
      </c>
    </row>
    <row r="131" spans="1:22" ht="31.5" hidden="1" x14ac:dyDescent="0.25">
      <c r="A131" s="37"/>
      <c r="B131" s="4"/>
      <c r="C131" s="135" t="s">
        <v>464</v>
      </c>
      <c r="D131" s="5" t="s">
        <v>461</v>
      </c>
      <c r="E131" s="5" t="s">
        <v>12</v>
      </c>
      <c r="F131" s="37"/>
      <c r="G131" s="37"/>
      <c r="H131" s="37"/>
      <c r="I131" s="39">
        <f t="shared" si="17"/>
        <v>204.58065824795969</v>
      </c>
      <c r="J131" s="40">
        <f t="shared" si="17"/>
        <v>241.40517673259242</v>
      </c>
    </row>
    <row r="132" spans="1:22" ht="31.5" hidden="1" x14ac:dyDescent="0.25">
      <c r="A132" s="37"/>
      <c r="B132" s="4"/>
      <c r="C132" s="135" t="s">
        <v>467</v>
      </c>
      <c r="D132" s="5" t="s">
        <v>71</v>
      </c>
      <c r="E132" s="5" t="s">
        <v>12</v>
      </c>
      <c r="F132" s="37"/>
      <c r="G132" s="37"/>
      <c r="H132" s="37"/>
      <c r="I132" s="39">
        <f t="shared" si="17"/>
        <v>233.1890299703727</v>
      </c>
      <c r="J132" s="40">
        <f t="shared" si="17"/>
        <v>275.16305536503978</v>
      </c>
    </row>
    <row r="133" spans="1:22" ht="31.5" hidden="1" x14ac:dyDescent="0.25">
      <c r="A133" s="37"/>
      <c r="B133" s="4"/>
      <c r="C133" s="134" t="s">
        <v>585</v>
      </c>
      <c r="D133" s="5" t="s">
        <v>83</v>
      </c>
      <c r="E133" s="5">
        <v>1</v>
      </c>
      <c r="F133" s="37"/>
      <c r="G133" s="37"/>
      <c r="H133" s="37"/>
      <c r="I133" s="39">
        <f>I94+I135+I136</f>
        <v>488.51810833864499</v>
      </c>
      <c r="J133" s="40">
        <f>I133*1.18</f>
        <v>576.45136783960106</v>
      </c>
      <c r="M133" s="137"/>
    </row>
    <row r="134" spans="1:22" ht="21" hidden="1" x14ac:dyDescent="0.25">
      <c r="A134" s="37"/>
      <c r="B134" s="4"/>
      <c r="C134" s="134" t="s">
        <v>586</v>
      </c>
      <c r="D134" s="5" t="s">
        <v>472</v>
      </c>
      <c r="E134" s="5">
        <v>1</v>
      </c>
      <c r="F134" s="37"/>
      <c r="G134" s="37"/>
      <c r="H134" s="37"/>
      <c r="I134" s="39">
        <f>I95+I135+I136</f>
        <v>474.37315490313</v>
      </c>
      <c r="J134" s="40">
        <f>I134*1.18</f>
        <v>559.76032278569335</v>
      </c>
    </row>
    <row r="135" spans="1:22" ht="31.5" hidden="1" x14ac:dyDescent="0.25">
      <c r="A135" s="37"/>
      <c r="B135" s="4"/>
      <c r="C135" s="135" t="s">
        <v>474</v>
      </c>
      <c r="D135" s="5" t="s">
        <v>83</v>
      </c>
      <c r="E135" s="5">
        <v>1</v>
      </c>
      <c r="F135" s="37"/>
      <c r="G135" s="37"/>
      <c r="H135" s="37"/>
      <c r="I135" s="39">
        <f t="shared" ref="I135:J139" si="18">I96</f>
        <v>107.97585654555</v>
      </c>
      <c r="J135" s="40">
        <f t="shared" si="18"/>
        <v>127.41151072374899</v>
      </c>
    </row>
    <row r="136" spans="1:22" ht="21" hidden="1" x14ac:dyDescent="0.25">
      <c r="A136" s="37"/>
      <c r="B136" s="4"/>
      <c r="C136" s="135" t="s">
        <v>89</v>
      </c>
      <c r="D136" s="5" t="s">
        <v>472</v>
      </c>
      <c r="E136" s="5">
        <v>1</v>
      </c>
      <c r="F136" s="37"/>
      <c r="G136" s="37"/>
      <c r="H136" s="37"/>
      <c r="I136" s="39">
        <f t="shared" si="18"/>
        <v>183.19864917878999</v>
      </c>
      <c r="J136" s="40">
        <f t="shared" si="18"/>
        <v>216.17440603097219</v>
      </c>
    </row>
    <row r="137" spans="1:22" ht="21" hidden="1" x14ac:dyDescent="0.25">
      <c r="A137" s="37"/>
      <c r="B137" s="4"/>
      <c r="C137" s="134" t="s">
        <v>587</v>
      </c>
      <c r="D137" s="5" t="s">
        <v>30</v>
      </c>
      <c r="E137" s="5" t="s">
        <v>12</v>
      </c>
      <c r="F137" s="37"/>
      <c r="G137" s="37"/>
      <c r="H137" s="37"/>
      <c r="I137" s="39">
        <f t="shared" si="18"/>
        <v>9272.1157708208393</v>
      </c>
      <c r="J137" s="40">
        <f t="shared" si="18"/>
        <v>10941.096609568589</v>
      </c>
    </row>
    <row r="138" spans="1:22" ht="42" hidden="1" customHeight="1" x14ac:dyDescent="0.25">
      <c r="A138" s="37"/>
      <c r="B138" s="4"/>
      <c r="C138" s="134" t="s">
        <v>476</v>
      </c>
      <c r="D138" s="5" t="s">
        <v>30</v>
      </c>
      <c r="E138" s="5" t="s">
        <v>12</v>
      </c>
      <c r="F138" s="37"/>
      <c r="G138" s="37"/>
      <c r="H138" s="37"/>
      <c r="I138" s="39" t="e">
        <f t="shared" si="18"/>
        <v>#REF!</v>
      </c>
      <c r="J138" s="40" t="e">
        <f t="shared" si="18"/>
        <v>#REF!</v>
      </c>
      <c r="M138" s="285"/>
      <c r="N138" s="285"/>
      <c r="O138" s="285"/>
      <c r="P138" s="285"/>
      <c r="Q138" s="285"/>
      <c r="R138" s="285"/>
      <c r="S138" s="285"/>
      <c r="T138" s="285"/>
      <c r="U138" s="285"/>
      <c r="V138" s="285"/>
    </row>
    <row r="139" spans="1:22" ht="31.5" hidden="1" x14ac:dyDescent="0.25">
      <c r="A139" s="37"/>
      <c r="B139" s="4"/>
      <c r="C139" s="134" t="s">
        <v>588</v>
      </c>
      <c r="D139" s="5" t="s">
        <v>480</v>
      </c>
      <c r="E139" s="5" t="s">
        <v>246</v>
      </c>
      <c r="F139" s="37"/>
      <c r="G139" s="37"/>
      <c r="H139" s="37"/>
      <c r="I139" s="39">
        <f t="shared" si="18"/>
        <v>17105.421290459039</v>
      </c>
      <c r="J139" s="40">
        <f t="shared" si="18"/>
        <v>20184.397122741666</v>
      </c>
    </row>
    <row r="140" spans="1:22" ht="42" hidden="1" x14ac:dyDescent="0.25">
      <c r="A140" s="37"/>
      <c r="B140" s="4"/>
      <c r="C140" s="134" t="s">
        <v>589</v>
      </c>
      <c r="D140" s="5" t="s">
        <v>484</v>
      </c>
      <c r="E140" s="5">
        <v>1</v>
      </c>
      <c r="F140" s="37"/>
      <c r="G140" s="37"/>
      <c r="H140" s="37"/>
      <c r="I140" s="39" t="e">
        <f>I101+I142+I143+I144</f>
        <v>#REF!</v>
      </c>
      <c r="J140" s="40" t="e">
        <f>I140*1.18</f>
        <v>#REF!</v>
      </c>
    </row>
    <row r="141" spans="1:22" ht="31.5" hidden="1" x14ac:dyDescent="0.25">
      <c r="A141" s="37"/>
      <c r="B141" s="4"/>
      <c r="C141" s="134" t="s">
        <v>590</v>
      </c>
      <c r="D141" s="5" t="s">
        <v>484</v>
      </c>
      <c r="E141" s="5">
        <v>1</v>
      </c>
      <c r="F141" s="37"/>
      <c r="G141" s="37"/>
      <c r="H141" s="37"/>
      <c r="I141" s="39" t="e">
        <f>I102+I143+I142+I144</f>
        <v>#REF!</v>
      </c>
      <c r="J141" s="40" t="e">
        <f>I141*1.18</f>
        <v>#REF!</v>
      </c>
    </row>
    <row r="142" spans="1:22" ht="21" hidden="1" x14ac:dyDescent="0.25">
      <c r="A142" s="37"/>
      <c r="B142" s="4"/>
      <c r="C142" s="135" t="s">
        <v>490</v>
      </c>
      <c r="D142" s="5" t="s">
        <v>83</v>
      </c>
      <c r="E142" s="5">
        <v>1</v>
      </c>
      <c r="F142" s="37"/>
      <c r="G142" s="37"/>
      <c r="H142" s="37"/>
      <c r="I142" s="39" t="e">
        <f t="shared" ref="I142:J147" si="19">I103</f>
        <v>#REF!</v>
      </c>
      <c r="J142" s="40" t="e">
        <f t="shared" si="19"/>
        <v>#REF!</v>
      </c>
    </row>
    <row r="143" spans="1:22" ht="31.5" hidden="1" x14ac:dyDescent="0.25">
      <c r="A143" s="37"/>
      <c r="B143" s="4"/>
      <c r="C143" s="135" t="s">
        <v>493</v>
      </c>
      <c r="D143" s="5" t="s">
        <v>83</v>
      </c>
      <c r="E143" s="5">
        <v>1</v>
      </c>
      <c r="F143" s="37"/>
      <c r="G143" s="37"/>
      <c r="H143" s="37"/>
      <c r="I143" s="39">
        <f t="shared" si="19"/>
        <v>186.8947011036</v>
      </c>
      <c r="J143" s="40">
        <f t="shared" si="19"/>
        <v>220.53574730224798</v>
      </c>
    </row>
    <row r="144" spans="1:22" ht="21" hidden="1" x14ac:dyDescent="0.25">
      <c r="A144" s="37"/>
      <c r="B144" s="4"/>
      <c r="C144" s="135" t="s">
        <v>496</v>
      </c>
      <c r="D144" s="5" t="s">
        <v>83</v>
      </c>
      <c r="E144" s="5">
        <v>1</v>
      </c>
      <c r="F144" s="37"/>
      <c r="G144" s="37"/>
      <c r="H144" s="37"/>
      <c r="I144" s="39" t="e">
        <f t="shared" si="19"/>
        <v>#REF!</v>
      </c>
      <c r="J144" s="40" t="e">
        <f t="shared" si="19"/>
        <v>#REF!</v>
      </c>
    </row>
    <row r="145" spans="1:11" hidden="1" x14ac:dyDescent="0.25">
      <c r="A145" s="37"/>
      <c r="B145" s="37"/>
      <c r="C145" s="138" t="s">
        <v>571</v>
      </c>
      <c r="D145" s="37"/>
      <c r="E145" s="37"/>
      <c r="F145" s="37"/>
      <c r="G145" s="37"/>
      <c r="H145" s="37"/>
      <c r="I145" s="39">
        <f t="shared" si="19"/>
        <v>0</v>
      </c>
      <c r="J145" s="40">
        <f t="shared" si="19"/>
        <v>0</v>
      </c>
    </row>
    <row r="146" spans="1:11" ht="31.5" hidden="1" x14ac:dyDescent="0.25">
      <c r="A146" s="37"/>
      <c r="B146" s="4"/>
      <c r="C146" s="135" t="s">
        <v>498</v>
      </c>
      <c r="D146" s="5" t="s">
        <v>109</v>
      </c>
      <c r="E146" s="5">
        <v>1</v>
      </c>
      <c r="F146" s="37"/>
      <c r="G146" s="37"/>
      <c r="H146" s="37"/>
      <c r="I146" s="39">
        <f t="shared" si="19"/>
        <v>11669.44571590576</v>
      </c>
      <c r="J146" s="40">
        <f t="shared" si="19"/>
        <v>13769.945944768797</v>
      </c>
      <c r="K146">
        <v>1.18</v>
      </c>
    </row>
    <row r="147" spans="1:11" ht="31.5" hidden="1" x14ac:dyDescent="0.25">
      <c r="A147" s="37"/>
      <c r="B147" s="4"/>
      <c r="C147" s="135" t="s">
        <v>500</v>
      </c>
      <c r="D147" s="5" t="s">
        <v>484</v>
      </c>
      <c r="E147" s="5">
        <v>1</v>
      </c>
      <c r="F147" s="37"/>
      <c r="G147" s="37"/>
      <c r="H147" s="37"/>
      <c r="I147" s="39" t="e">
        <f t="shared" si="19"/>
        <v>#REF!</v>
      </c>
      <c r="J147" s="40" t="e">
        <f t="shared" si="19"/>
        <v>#REF!</v>
      </c>
      <c r="K147">
        <v>1.18</v>
      </c>
    </row>
    <row r="148" spans="1:11" hidden="1" x14ac:dyDescent="0.25">
      <c r="A148" s="37"/>
      <c r="B148" s="4"/>
      <c r="C148" s="134"/>
      <c r="D148" s="5"/>
      <c r="E148" s="5"/>
      <c r="F148" s="37"/>
      <c r="G148" s="37"/>
      <c r="H148" s="37"/>
      <c r="I148" s="39"/>
      <c r="J148" s="40"/>
      <c r="K148">
        <v>1.18</v>
      </c>
    </row>
    <row r="149" spans="1:11" hidden="1" x14ac:dyDescent="0.25">
      <c r="A149" s="37"/>
      <c r="B149" s="4"/>
      <c r="C149" s="134"/>
      <c r="D149" s="5"/>
      <c r="E149" s="5"/>
      <c r="F149" s="37"/>
      <c r="G149" s="37"/>
      <c r="H149" s="37"/>
      <c r="I149" s="39"/>
      <c r="J149" s="40"/>
      <c r="K149">
        <v>1.18</v>
      </c>
    </row>
    <row r="150" spans="1:11" hidden="1" x14ac:dyDescent="0.25">
      <c r="A150" s="37"/>
      <c r="B150" s="4"/>
      <c r="C150" s="134"/>
      <c r="D150" s="5"/>
      <c r="E150" s="5"/>
      <c r="F150" s="37"/>
      <c r="G150" s="37"/>
      <c r="H150" s="37"/>
      <c r="I150" s="39"/>
      <c r="J150" s="40"/>
      <c r="K150">
        <v>1.18</v>
      </c>
    </row>
    <row r="151" spans="1:11" hidden="1" x14ac:dyDescent="0.25">
      <c r="A151" s="37"/>
      <c r="B151" s="4"/>
      <c r="C151" s="134"/>
      <c r="D151" s="5"/>
      <c r="E151" s="5"/>
      <c r="F151" s="37"/>
      <c r="G151" s="37"/>
      <c r="H151" s="37"/>
      <c r="I151" s="39"/>
      <c r="J151" s="40"/>
      <c r="K151">
        <v>1.18</v>
      </c>
    </row>
    <row r="152" spans="1:11" hidden="1" x14ac:dyDescent="0.25">
      <c r="A152" s="37"/>
      <c r="B152" s="4"/>
      <c r="C152" s="135"/>
      <c r="D152" s="5"/>
      <c r="E152" s="5"/>
      <c r="F152" s="37"/>
      <c r="G152" s="37"/>
      <c r="H152" s="37"/>
      <c r="I152" s="39"/>
      <c r="J152" s="40"/>
      <c r="K152">
        <v>1.18</v>
      </c>
    </row>
    <row r="153" spans="1:11" hidden="1" x14ac:dyDescent="0.25">
      <c r="A153" s="37"/>
      <c r="B153" s="4"/>
      <c r="C153" s="135"/>
      <c r="D153" s="5"/>
      <c r="E153" s="5"/>
      <c r="F153" s="37"/>
      <c r="G153" s="37"/>
      <c r="H153" s="37"/>
      <c r="I153" s="39"/>
      <c r="J153" s="40"/>
      <c r="K153">
        <v>1.18</v>
      </c>
    </row>
    <row r="154" spans="1:11" hidden="1" x14ac:dyDescent="0.25">
      <c r="A154" s="37"/>
      <c r="B154" s="4"/>
      <c r="C154" s="135"/>
      <c r="D154" s="5"/>
      <c r="E154" s="5"/>
      <c r="F154" s="37"/>
      <c r="G154" s="37"/>
      <c r="H154" s="37"/>
      <c r="I154" s="39"/>
      <c r="J154" s="40"/>
      <c r="K154">
        <v>1.18</v>
      </c>
    </row>
    <row r="155" spans="1:11" hidden="1" x14ac:dyDescent="0.25">
      <c r="A155" s="37"/>
      <c r="B155" s="4"/>
      <c r="C155" s="134"/>
      <c r="D155" s="5"/>
      <c r="E155" s="5"/>
      <c r="F155" s="37"/>
      <c r="G155" s="37"/>
      <c r="H155" s="37"/>
      <c r="I155" s="39"/>
      <c r="J155" s="40"/>
      <c r="K155">
        <v>1.18</v>
      </c>
    </row>
    <row r="156" spans="1:11" s="52" customFormat="1" ht="42" hidden="1" x14ac:dyDescent="0.25">
      <c r="A156" s="51"/>
      <c r="B156" s="56"/>
      <c r="C156" s="126" t="s">
        <v>518</v>
      </c>
      <c r="D156" s="57" t="s">
        <v>24</v>
      </c>
      <c r="E156" s="57">
        <v>1</v>
      </c>
      <c r="F156" s="51"/>
      <c r="G156" s="51"/>
      <c r="H156" s="51"/>
      <c r="I156" s="58">
        <f t="shared" ref="I156:J160" si="20">I117</f>
        <v>117.95834884719741</v>
      </c>
      <c r="J156" s="66">
        <f t="shared" si="20"/>
        <v>139.19085163969294</v>
      </c>
      <c r="K156" s="52">
        <v>1.18</v>
      </c>
    </row>
    <row r="157" spans="1:11" s="52" customFormat="1" hidden="1" x14ac:dyDescent="0.25">
      <c r="A157" s="51"/>
      <c r="B157" s="51"/>
      <c r="C157" s="139" t="s">
        <v>578</v>
      </c>
      <c r="D157" s="51"/>
      <c r="E157" s="51"/>
      <c r="F157" s="51"/>
      <c r="G157" s="51"/>
      <c r="H157" s="51"/>
      <c r="I157" s="58">
        <f t="shared" si="20"/>
        <v>0</v>
      </c>
      <c r="J157" s="66">
        <f t="shared" si="20"/>
        <v>0</v>
      </c>
    </row>
    <row r="158" spans="1:11" s="52" customFormat="1" ht="31.5" hidden="1" x14ac:dyDescent="0.25">
      <c r="A158" s="131"/>
      <c r="B158" s="56"/>
      <c r="C158" s="126" t="s">
        <v>520</v>
      </c>
      <c r="D158" s="57" t="s">
        <v>24</v>
      </c>
      <c r="E158" s="57">
        <v>1</v>
      </c>
      <c r="F158" s="131"/>
      <c r="G158" s="131"/>
      <c r="H158" s="131"/>
      <c r="I158" s="58" t="e">
        <f t="shared" si="20"/>
        <v>#REF!</v>
      </c>
      <c r="J158" s="66" t="e">
        <f t="shared" si="20"/>
        <v>#REF!</v>
      </c>
    </row>
    <row r="159" spans="1:11" s="52" customFormat="1" ht="21" hidden="1" x14ac:dyDescent="0.25">
      <c r="A159" s="131"/>
      <c r="B159" s="56"/>
      <c r="C159" s="126" t="s">
        <v>593</v>
      </c>
      <c r="D159" s="57" t="s">
        <v>151</v>
      </c>
      <c r="E159" s="57">
        <v>1</v>
      </c>
      <c r="F159" s="131"/>
      <c r="G159" s="131"/>
      <c r="H159" s="131"/>
      <c r="I159" s="58" t="e">
        <f t="shared" si="20"/>
        <v>#REF!</v>
      </c>
      <c r="J159" s="66" t="e">
        <f t="shared" si="20"/>
        <v>#REF!</v>
      </c>
    </row>
    <row r="160" spans="1:11" s="52" customFormat="1" ht="21" hidden="1" x14ac:dyDescent="0.25">
      <c r="A160" s="131"/>
      <c r="B160" s="56"/>
      <c r="C160" s="126" t="s">
        <v>523</v>
      </c>
      <c r="D160" s="57" t="s">
        <v>154</v>
      </c>
      <c r="E160" s="57">
        <v>0.01</v>
      </c>
      <c r="F160" s="131"/>
      <c r="G160" s="131"/>
      <c r="H160" s="131"/>
      <c r="I160" s="58" t="e">
        <f t="shared" si="20"/>
        <v>#REF!</v>
      </c>
      <c r="J160" s="66" t="e">
        <f t="shared" si="20"/>
        <v>#REF!</v>
      </c>
    </row>
    <row r="161" spans="1:10" s="52" customFormat="1" hidden="1" x14ac:dyDescent="0.25">
      <c r="A161" s="51"/>
      <c r="B161" s="51"/>
      <c r="C161" s="51"/>
      <c r="D161" s="51"/>
      <c r="E161" s="51"/>
      <c r="F161" s="51"/>
      <c r="G161" s="51"/>
      <c r="H161" s="51"/>
      <c r="I161" s="51"/>
      <c r="J161" s="51"/>
    </row>
    <row r="163" spans="1:10" x14ac:dyDescent="0.25">
      <c r="B163" s="188" t="s">
        <v>682</v>
      </c>
      <c r="C163" s="187"/>
      <c r="D163" s="187"/>
      <c r="E163" s="187"/>
      <c r="F163" s="187"/>
      <c r="G163" s="187"/>
      <c r="H163" s="187"/>
    </row>
    <row r="164" spans="1:10" x14ac:dyDescent="0.25">
      <c r="B164" s="188"/>
    </row>
    <row r="165" spans="1:10" x14ac:dyDescent="0.25">
      <c r="B165" s="188"/>
    </row>
    <row r="166" spans="1:10" x14ac:dyDescent="0.25">
      <c r="B166" s="188" t="s">
        <v>683</v>
      </c>
      <c r="C166" s="187"/>
      <c r="D166" s="187"/>
      <c r="E166" s="187"/>
      <c r="F166" s="187"/>
      <c r="G166" s="187"/>
      <c r="H166" s="187"/>
    </row>
  </sheetData>
  <mergeCells count="35">
    <mergeCell ref="M138:V138"/>
    <mergeCell ref="B59:D59"/>
    <mergeCell ref="B67:D67"/>
    <mergeCell ref="B72:D72"/>
    <mergeCell ref="B85:C85"/>
    <mergeCell ref="M99:V99"/>
    <mergeCell ref="B124:C124"/>
    <mergeCell ref="B45:D45"/>
    <mergeCell ref="A15:J15"/>
    <mergeCell ref="A16:J16"/>
    <mergeCell ref="A17:C17"/>
    <mergeCell ref="D17:J17"/>
    <mergeCell ref="A18:G18"/>
    <mergeCell ref="H18:J18"/>
    <mergeCell ref="A19:J19"/>
    <mergeCell ref="A20:C20"/>
    <mergeCell ref="D20:G20"/>
    <mergeCell ref="H20:J20"/>
    <mergeCell ref="B23:D23"/>
    <mergeCell ref="A13:C13"/>
    <mergeCell ref="D13:G13"/>
    <mergeCell ref="H13:J13"/>
    <mergeCell ref="A14:C14"/>
    <mergeCell ref="D14:G14"/>
    <mergeCell ref="H14:J14"/>
    <mergeCell ref="A12:J12"/>
    <mergeCell ref="A1:D1"/>
    <mergeCell ref="A2:D2"/>
    <mergeCell ref="A3:D3"/>
    <mergeCell ref="A4:D4"/>
    <mergeCell ref="G4:K4"/>
    <mergeCell ref="A5:J5"/>
    <mergeCell ref="A6:J6"/>
    <mergeCell ref="A7:J7"/>
    <mergeCell ref="E1:K3"/>
  </mergeCells>
  <pageMargins left="0.7" right="0.7" top="0.75" bottom="0.75" header="0.3" footer="0.3"/>
  <pageSetup paperSize="9" scale="9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0"/>
  <sheetViews>
    <sheetView view="pageBreakPreview" topLeftCell="A49" zoomScale="145" zoomScaleNormal="100" zoomScaleSheetLayoutView="145" workbookViewId="0">
      <selection activeCell="C160" sqref="C160"/>
    </sheetView>
  </sheetViews>
  <sheetFormatPr defaultRowHeight="15" outlineLevelRow="1" x14ac:dyDescent="0.25"/>
  <cols>
    <col min="1" max="1" width="5.140625" style="175" customWidth="1"/>
    <col min="2" max="2" width="15.7109375" customWidth="1"/>
    <col min="3" max="3" width="40.28515625" customWidth="1"/>
    <col min="4" max="4" width="11.85546875" customWidth="1"/>
    <col min="5" max="5" width="10.42578125" customWidth="1"/>
    <col min="6" max="6" width="11.28515625" customWidth="1"/>
    <col min="7" max="7" width="9.85546875" customWidth="1"/>
    <col min="8" max="8" width="10.28515625" customWidth="1"/>
    <col min="9" max="9" width="12" customWidth="1"/>
    <col min="10" max="10" width="12.7109375" customWidth="1"/>
    <col min="11" max="11" width="0" hidden="1" customWidth="1"/>
  </cols>
  <sheetData>
    <row r="1" spans="1:12" x14ac:dyDescent="0.25">
      <c r="A1" s="209"/>
      <c r="B1" s="209"/>
      <c r="C1" s="209"/>
      <c r="D1" s="209"/>
      <c r="E1" s="199" t="s">
        <v>708</v>
      </c>
      <c r="F1" s="199"/>
      <c r="G1" s="199"/>
      <c r="H1" s="199"/>
      <c r="I1" s="199"/>
      <c r="J1" s="199"/>
      <c r="K1" s="199"/>
    </row>
    <row r="2" spans="1:12" x14ac:dyDescent="0.25">
      <c r="A2" s="209"/>
      <c r="B2" s="209"/>
      <c r="C2" s="209"/>
      <c r="D2" s="209"/>
      <c r="E2" s="199"/>
      <c r="F2" s="199"/>
      <c r="G2" s="199"/>
      <c r="H2" s="199"/>
      <c r="I2" s="199"/>
      <c r="J2" s="199"/>
      <c r="K2" s="199"/>
    </row>
    <row r="3" spans="1:12" x14ac:dyDescent="0.25">
      <c r="A3" s="209"/>
      <c r="B3" s="209"/>
      <c r="C3" s="209"/>
      <c r="D3" s="209"/>
      <c r="E3" s="199"/>
      <c r="F3" s="199"/>
      <c r="G3" s="199"/>
      <c r="H3" s="199"/>
      <c r="I3" s="199"/>
      <c r="J3" s="199"/>
      <c r="K3" s="199"/>
    </row>
    <row r="4" spans="1:12" x14ac:dyDescent="0.25">
      <c r="A4" s="210"/>
      <c r="B4" s="210"/>
      <c r="C4" s="210"/>
      <c r="D4" s="210"/>
      <c r="G4" s="214" t="s">
        <v>415</v>
      </c>
      <c r="H4" s="214"/>
      <c r="I4" s="214"/>
      <c r="J4" s="214"/>
      <c r="K4" s="214"/>
    </row>
    <row r="5" spans="1:12" ht="15" customHeight="1" x14ac:dyDescent="0.25">
      <c r="A5" s="211" t="s">
        <v>0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2" ht="15" customHeight="1" x14ac:dyDescent="0.25">
      <c r="A6" s="211" t="s">
        <v>1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2" ht="15" customHeight="1" x14ac:dyDescent="0.25">
      <c r="A7" s="211" t="s">
        <v>696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2" ht="15" customHeight="1" x14ac:dyDescent="0.25">
      <c r="A8" s="174"/>
      <c r="B8" s="144"/>
      <c r="C8" s="144"/>
      <c r="D8" s="144"/>
      <c r="E8" s="144"/>
      <c r="F8" s="144"/>
      <c r="G8" s="144"/>
      <c r="H8" s="144"/>
      <c r="I8" s="144"/>
      <c r="J8" s="144"/>
    </row>
    <row r="9" spans="1:12" ht="15" customHeight="1" x14ac:dyDescent="0.25">
      <c r="A9" s="175" t="s">
        <v>691</v>
      </c>
      <c r="E9" s="144"/>
      <c r="F9" s="144"/>
      <c r="G9" s="144"/>
      <c r="H9" s="144"/>
      <c r="I9" s="144"/>
      <c r="J9" s="144"/>
    </row>
    <row r="10" spans="1:12" ht="15" customHeight="1" x14ac:dyDescent="0.25">
      <c r="A10" s="175" t="s">
        <v>645</v>
      </c>
      <c r="E10" s="144"/>
      <c r="F10" s="144"/>
      <c r="G10" s="144"/>
      <c r="H10" s="144"/>
      <c r="I10" s="144"/>
      <c r="J10" s="144"/>
    </row>
    <row r="11" spans="1:12" ht="15" customHeight="1" x14ac:dyDescent="0.25">
      <c r="A11" s="143"/>
      <c r="B11" s="101"/>
      <c r="C11" s="101"/>
      <c r="D11" s="101"/>
      <c r="E11" s="101"/>
      <c r="F11" s="101"/>
      <c r="G11" s="101"/>
      <c r="H11" s="101"/>
      <c r="I11" s="101"/>
      <c r="J11" s="101"/>
    </row>
    <row r="12" spans="1:12" ht="15.75" thickBot="1" x14ac:dyDescent="0.3">
      <c r="A12" s="260" t="s">
        <v>435</v>
      </c>
      <c r="B12" s="261"/>
      <c r="C12" s="261"/>
      <c r="D12" s="261"/>
      <c r="E12" s="261"/>
      <c r="F12" s="261"/>
      <c r="G12" s="261"/>
      <c r="H12" s="261"/>
      <c r="I12" s="261"/>
      <c r="J12" s="262"/>
    </row>
    <row r="13" spans="1:12" ht="39" customHeight="1" thickBot="1" x14ac:dyDescent="0.3">
      <c r="A13" s="263" t="s">
        <v>58</v>
      </c>
      <c r="B13" s="264"/>
      <c r="C13" s="265"/>
      <c r="D13" s="263" t="s">
        <v>595</v>
      </c>
      <c r="E13" s="264"/>
      <c r="F13" s="264"/>
      <c r="G13" s="265"/>
      <c r="H13" s="288" t="s">
        <v>438</v>
      </c>
      <c r="I13" s="289"/>
      <c r="J13" s="290"/>
    </row>
    <row r="14" spans="1:12" ht="15" customHeight="1" thickBot="1" x14ac:dyDescent="0.3">
      <c r="A14" s="309" t="s">
        <v>439</v>
      </c>
      <c r="B14" s="309"/>
      <c r="C14" s="309"/>
      <c r="D14" s="309" t="s">
        <v>596</v>
      </c>
      <c r="E14" s="309"/>
      <c r="F14" s="309"/>
      <c r="G14" s="309"/>
      <c r="H14" s="310" t="s">
        <v>389</v>
      </c>
      <c r="I14" s="311"/>
      <c r="J14" s="312"/>
    </row>
    <row r="15" spans="1:12" s="73" customFormat="1" ht="15" customHeight="1" thickBot="1" x14ac:dyDescent="0.3">
      <c r="A15" s="299" t="s">
        <v>441</v>
      </c>
      <c r="B15" s="300"/>
      <c r="C15" s="300"/>
      <c r="D15" s="300"/>
      <c r="E15" s="300"/>
      <c r="F15" s="300"/>
      <c r="G15" s="300"/>
      <c r="H15" s="300"/>
      <c r="I15" s="300"/>
      <c r="J15" s="301"/>
      <c r="L15" s="102"/>
    </row>
    <row r="16" spans="1:12" ht="15" customHeight="1" thickBot="1" x14ac:dyDescent="0.3">
      <c r="A16" s="302" t="s">
        <v>442</v>
      </c>
      <c r="B16" s="303"/>
      <c r="C16" s="303"/>
      <c r="D16" s="303"/>
      <c r="E16" s="303"/>
      <c r="F16" s="303"/>
      <c r="G16" s="303"/>
      <c r="H16" s="303"/>
      <c r="I16" s="303"/>
      <c r="J16" s="304"/>
    </row>
    <row r="17" spans="1:15" ht="15" customHeight="1" thickBot="1" x14ac:dyDescent="0.3">
      <c r="A17" s="305" t="s">
        <v>392</v>
      </c>
      <c r="B17" s="306"/>
      <c r="C17" s="307"/>
      <c r="D17" s="276" t="s">
        <v>443</v>
      </c>
      <c r="E17" s="277"/>
      <c r="F17" s="277"/>
      <c r="G17" s="277"/>
      <c r="H17" s="277"/>
      <c r="I17" s="277"/>
      <c r="J17" s="278"/>
    </row>
    <row r="18" spans="1:15" ht="15" customHeight="1" thickBot="1" x14ac:dyDescent="0.3">
      <c r="A18" s="302" t="s">
        <v>444</v>
      </c>
      <c r="B18" s="303"/>
      <c r="C18" s="303"/>
      <c r="D18" s="303"/>
      <c r="E18" s="303"/>
      <c r="F18" s="303"/>
      <c r="G18" s="304"/>
      <c r="H18" s="282" t="s">
        <v>443</v>
      </c>
      <c r="I18" s="283"/>
      <c r="J18" s="284"/>
    </row>
    <row r="19" spans="1:15" ht="15" customHeight="1" thickBot="1" x14ac:dyDescent="0.3">
      <c r="A19" s="305" t="s">
        <v>394</v>
      </c>
      <c r="B19" s="306"/>
      <c r="C19" s="306"/>
      <c r="D19" s="306"/>
      <c r="E19" s="306"/>
      <c r="F19" s="306"/>
      <c r="G19" s="306"/>
      <c r="H19" s="306"/>
      <c r="I19" s="306"/>
      <c r="J19" s="307"/>
    </row>
    <row r="20" spans="1:15" ht="15" customHeight="1" thickBot="1" x14ac:dyDescent="0.3">
      <c r="A20" s="266">
        <f>1.011*1.05*1.04*1.063*1.03</f>
        <v>1.2087716986800001</v>
      </c>
      <c r="B20" s="267"/>
      <c r="C20" s="268"/>
      <c r="D20" s="266">
        <f>1.011*1.05*1.063*1.03</f>
        <v>1.1622804794999999</v>
      </c>
      <c r="E20" s="267"/>
      <c r="F20" s="267"/>
      <c r="G20" s="268"/>
      <c r="H20" s="269">
        <f>1.011*1.05*1.03</f>
        <v>1.0933965000000001</v>
      </c>
      <c r="I20" s="270"/>
      <c r="J20" s="271"/>
    </row>
    <row r="21" spans="1:15" ht="45" x14ac:dyDescent="0.25">
      <c r="A21" s="7" t="s">
        <v>2</v>
      </c>
      <c r="B21" s="103" t="s">
        <v>3</v>
      </c>
      <c r="C21" s="103" t="s">
        <v>4</v>
      </c>
      <c r="D21" s="103" t="s">
        <v>5</v>
      </c>
      <c r="E21" s="103" t="s">
        <v>6</v>
      </c>
      <c r="F21" s="103" t="s">
        <v>7</v>
      </c>
      <c r="G21" s="103" t="s">
        <v>8</v>
      </c>
      <c r="H21" s="104" t="s">
        <v>445</v>
      </c>
      <c r="I21" s="104" t="s">
        <v>65</v>
      </c>
      <c r="J21" s="104" t="s">
        <v>66</v>
      </c>
    </row>
    <row r="22" spans="1:15" x14ac:dyDescent="0.25">
      <c r="A22" s="4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  <c r="G22" s="3">
        <v>7</v>
      </c>
      <c r="H22" s="3">
        <v>8</v>
      </c>
      <c r="I22" s="3">
        <v>9</v>
      </c>
      <c r="J22" s="3">
        <v>10</v>
      </c>
    </row>
    <row r="23" spans="1:15" x14ac:dyDescent="0.25">
      <c r="A23" s="18"/>
      <c r="B23" s="272" t="s">
        <v>597</v>
      </c>
      <c r="C23" s="272"/>
      <c r="D23" s="272"/>
      <c r="E23" s="141"/>
      <c r="F23" s="141"/>
      <c r="G23" s="141"/>
      <c r="H23" s="11"/>
      <c r="I23" s="11"/>
      <c r="J23" s="11"/>
    </row>
    <row r="24" spans="1:15" ht="21" x14ac:dyDescent="0.25">
      <c r="A24" s="4">
        <v>1</v>
      </c>
      <c r="B24" s="4" t="s">
        <v>73</v>
      </c>
      <c r="C24" s="4" t="s">
        <v>74</v>
      </c>
      <c r="D24" s="5" t="s">
        <v>75</v>
      </c>
      <c r="E24" s="5">
        <v>0.01</v>
      </c>
      <c r="F24" s="91">
        <v>1490</v>
      </c>
      <c r="G24" s="91">
        <f>F24*E24</f>
        <v>14.9</v>
      </c>
      <c r="H24" s="153">
        <f>D20</f>
        <v>1.1622804794999999</v>
      </c>
      <c r="I24" s="154">
        <f>H24*G24</f>
        <v>17.317979144549998</v>
      </c>
      <c r="J24" s="155">
        <f t="shared" ref="J24:J42" si="0">I24*1.18</f>
        <v>20.435215390568995</v>
      </c>
    </row>
    <row r="25" spans="1:15" ht="21" outlineLevel="1" x14ac:dyDescent="0.25">
      <c r="A25" s="7">
        <v>2</v>
      </c>
      <c r="B25" s="7" t="s">
        <v>447</v>
      </c>
      <c r="C25" s="7" t="s">
        <v>448</v>
      </c>
      <c r="D25" s="31" t="s">
        <v>79</v>
      </c>
      <c r="E25" s="31">
        <v>1</v>
      </c>
      <c r="F25" s="31">
        <v>729.32</v>
      </c>
      <c r="G25" s="91">
        <f t="shared" ref="G25:G42" si="1">F25*E25</f>
        <v>729.32</v>
      </c>
      <c r="H25" s="159">
        <f>D20</f>
        <v>1.1622804794999999</v>
      </c>
      <c r="I25" s="154">
        <f>H25*G25</f>
        <v>847.67439930894</v>
      </c>
      <c r="J25" s="155">
        <f t="shared" si="0"/>
        <v>1000.2557911845491</v>
      </c>
      <c r="L25" s="61"/>
    </row>
    <row r="26" spans="1:15" ht="31.5" outlineLevel="1" x14ac:dyDescent="0.25">
      <c r="A26" s="4">
        <v>3</v>
      </c>
      <c r="B26" s="4" t="s">
        <v>450</v>
      </c>
      <c r="C26" s="4" t="s">
        <v>451</v>
      </c>
      <c r="D26" s="5" t="s">
        <v>71</v>
      </c>
      <c r="E26" s="5">
        <v>0.01</v>
      </c>
      <c r="F26" s="91">
        <v>6239.12</v>
      </c>
      <c r="G26" s="91">
        <f t="shared" si="1"/>
        <v>62.391199999999998</v>
      </c>
      <c r="H26" s="159">
        <f>D20</f>
        <v>1.1622804794999999</v>
      </c>
      <c r="I26" s="154">
        <f t="shared" ref="I26:I42" si="2">H26*G26</f>
        <v>72.516073852580391</v>
      </c>
      <c r="J26" s="155">
        <f t="shared" si="0"/>
        <v>85.568967146044855</v>
      </c>
    </row>
    <row r="27" spans="1:15" ht="31.5" outlineLevel="1" x14ac:dyDescent="0.25">
      <c r="A27" s="7">
        <v>4</v>
      </c>
      <c r="B27" s="4" t="s">
        <v>453</v>
      </c>
      <c r="C27" s="4" t="s">
        <v>454</v>
      </c>
      <c r="D27" s="5" t="s">
        <v>71</v>
      </c>
      <c r="E27" s="5">
        <v>0.01</v>
      </c>
      <c r="F27" s="91">
        <v>2399.44</v>
      </c>
      <c r="G27" s="91">
        <f t="shared" si="1"/>
        <v>23.994400000000002</v>
      </c>
      <c r="H27" s="159">
        <f>D20</f>
        <v>1.1622804794999999</v>
      </c>
      <c r="I27" s="154">
        <f t="shared" si="2"/>
        <v>27.888222737314802</v>
      </c>
      <c r="J27" s="155">
        <f t="shared" si="0"/>
        <v>32.908102830031467</v>
      </c>
    </row>
    <row r="28" spans="1:15" ht="31.5" outlineLevel="1" x14ac:dyDescent="0.25">
      <c r="A28" s="4">
        <v>5</v>
      </c>
      <c r="B28" s="4" t="s">
        <v>456</v>
      </c>
      <c r="C28" s="4" t="s">
        <v>457</v>
      </c>
      <c r="D28" s="5" t="s">
        <v>71</v>
      </c>
      <c r="E28" s="5">
        <v>0.01</v>
      </c>
      <c r="F28" s="91">
        <v>3918.25</v>
      </c>
      <c r="G28" s="91">
        <f t="shared" si="1"/>
        <v>39.182499999999997</v>
      </c>
      <c r="H28" s="159">
        <f>D20</f>
        <v>1.1622804794999999</v>
      </c>
      <c r="I28" s="154">
        <f t="shared" si="2"/>
        <v>45.541054888008745</v>
      </c>
      <c r="J28" s="155">
        <f t="shared" si="0"/>
        <v>53.738444767850318</v>
      </c>
    </row>
    <row r="29" spans="1:15" ht="31.5" outlineLevel="1" x14ac:dyDescent="0.25">
      <c r="A29" s="7">
        <v>6</v>
      </c>
      <c r="B29" s="4" t="s">
        <v>459</v>
      </c>
      <c r="C29" s="4" t="s">
        <v>460</v>
      </c>
      <c r="D29" s="5" t="s">
        <v>461</v>
      </c>
      <c r="E29" s="5">
        <v>0.01</v>
      </c>
      <c r="F29" s="91">
        <v>6197.56</v>
      </c>
      <c r="G29" s="91">
        <f t="shared" si="1"/>
        <v>61.975600000000007</v>
      </c>
      <c r="H29" s="159">
        <f>D20</f>
        <v>1.1622804794999999</v>
      </c>
      <c r="I29" s="154">
        <f t="shared" si="2"/>
        <v>72.033030085300197</v>
      </c>
      <c r="J29" s="155">
        <f t="shared" si="0"/>
        <v>84.998975500654225</v>
      </c>
    </row>
    <row r="30" spans="1:15" ht="31.5" outlineLevel="1" x14ac:dyDescent="0.25">
      <c r="A30" s="4">
        <v>7</v>
      </c>
      <c r="B30" s="4" t="s">
        <v>463</v>
      </c>
      <c r="C30" s="4" t="s">
        <v>464</v>
      </c>
      <c r="D30" s="5" t="s">
        <v>461</v>
      </c>
      <c r="E30" s="5">
        <v>0.01</v>
      </c>
      <c r="F30" s="91">
        <v>17601.66</v>
      </c>
      <c r="G30" s="91">
        <f t="shared" si="1"/>
        <v>176.01660000000001</v>
      </c>
      <c r="H30" s="159">
        <f>D20</f>
        <v>1.1622804794999999</v>
      </c>
      <c r="I30" s="154">
        <f t="shared" si="2"/>
        <v>204.58065824795969</v>
      </c>
      <c r="J30" s="155">
        <f t="shared" si="0"/>
        <v>241.40517673259242</v>
      </c>
      <c r="O30" s="105"/>
    </row>
    <row r="31" spans="1:15" ht="31.5" outlineLevel="1" x14ac:dyDescent="0.25">
      <c r="A31" s="7">
        <v>8</v>
      </c>
      <c r="B31" s="4" t="s">
        <v>466</v>
      </c>
      <c r="C31" s="4" t="s">
        <v>467</v>
      </c>
      <c r="D31" s="5" t="s">
        <v>71</v>
      </c>
      <c r="E31" s="5">
        <v>0.01</v>
      </c>
      <c r="F31" s="91">
        <v>20063.060000000001</v>
      </c>
      <c r="G31" s="91">
        <f t="shared" si="1"/>
        <v>200.63060000000002</v>
      </c>
      <c r="H31" s="159">
        <f>D20</f>
        <v>1.1622804794999999</v>
      </c>
      <c r="I31" s="154">
        <f t="shared" si="2"/>
        <v>233.1890299703727</v>
      </c>
      <c r="J31" s="155">
        <f t="shared" si="0"/>
        <v>275.16305536503978</v>
      </c>
    </row>
    <row r="32" spans="1:15" ht="21" outlineLevel="1" x14ac:dyDescent="0.25">
      <c r="A32" s="4">
        <v>9</v>
      </c>
      <c r="B32" s="4" t="s">
        <v>469</v>
      </c>
      <c r="C32" s="4" t="s">
        <v>470</v>
      </c>
      <c r="D32" s="5" t="s">
        <v>83</v>
      </c>
      <c r="E32" s="5">
        <v>1</v>
      </c>
      <c r="F32" s="5">
        <v>169.79</v>
      </c>
      <c r="G32" s="91">
        <f t="shared" si="1"/>
        <v>169.79</v>
      </c>
      <c r="H32" s="159">
        <f>D20</f>
        <v>1.1622804794999999</v>
      </c>
      <c r="I32" s="154">
        <f t="shared" si="2"/>
        <v>197.34360261430498</v>
      </c>
      <c r="J32" s="155">
        <f t="shared" si="0"/>
        <v>232.86545108487988</v>
      </c>
    </row>
    <row r="33" spans="1:13" ht="21" outlineLevel="1" x14ac:dyDescent="0.25">
      <c r="A33" s="7">
        <v>10</v>
      </c>
      <c r="B33" s="4" t="s">
        <v>81</v>
      </c>
      <c r="C33" s="4" t="s">
        <v>82</v>
      </c>
      <c r="D33" s="5" t="s">
        <v>472</v>
      </c>
      <c r="E33" s="5">
        <v>1</v>
      </c>
      <c r="F33" s="5">
        <v>157.62</v>
      </c>
      <c r="G33" s="91">
        <f t="shared" si="1"/>
        <v>157.62</v>
      </c>
      <c r="H33" s="159">
        <f>D20</f>
        <v>1.1622804794999999</v>
      </c>
      <c r="I33" s="154">
        <f t="shared" si="2"/>
        <v>183.19864917878999</v>
      </c>
      <c r="J33" s="155">
        <f t="shared" si="0"/>
        <v>216.17440603097219</v>
      </c>
    </row>
    <row r="34" spans="1:13" ht="31.5" outlineLevel="1" x14ac:dyDescent="0.25">
      <c r="A34" s="4">
        <v>11</v>
      </c>
      <c r="B34" s="4" t="s">
        <v>473</v>
      </c>
      <c r="C34" s="4" t="s">
        <v>474</v>
      </c>
      <c r="D34" s="5" t="s">
        <v>83</v>
      </c>
      <c r="E34" s="5">
        <v>1</v>
      </c>
      <c r="F34" s="5">
        <v>92.9</v>
      </c>
      <c r="G34" s="91">
        <f t="shared" si="1"/>
        <v>92.9</v>
      </c>
      <c r="H34" s="159">
        <f>D20</f>
        <v>1.1622804794999999</v>
      </c>
      <c r="I34" s="154">
        <f t="shared" si="2"/>
        <v>107.97585654555</v>
      </c>
      <c r="J34" s="155">
        <f t="shared" si="0"/>
        <v>127.41151072374899</v>
      </c>
    </row>
    <row r="35" spans="1:13" ht="21" outlineLevel="1" x14ac:dyDescent="0.25">
      <c r="A35" s="7">
        <v>12</v>
      </c>
      <c r="B35" s="32" t="s">
        <v>88</v>
      </c>
      <c r="C35" s="32" t="s">
        <v>89</v>
      </c>
      <c r="D35" s="24" t="s">
        <v>472</v>
      </c>
      <c r="E35" s="24">
        <v>1</v>
      </c>
      <c r="F35" s="24">
        <v>157.62</v>
      </c>
      <c r="G35" s="163">
        <f t="shared" si="1"/>
        <v>157.62</v>
      </c>
      <c r="H35" s="160">
        <f>D20</f>
        <v>1.1622804794999999</v>
      </c>
      <c r="I35" s="161">
        <f t="shared" si="2"/>
        <v>183.19864917878999</v>
      </c>
      <c r="J35" s="162">
        <f t="shared" si="0"/>
        <v>216.17440603097219</v>
      </c>
    </row>
    <row r="36" spans="1:13" ht="21" outlineLevel="1" x14ac:dyDescent="0.25">
      <c r="A36" s="4">
        <v>13</v>
      </c>
      <c r="B36" s="4" t="s">
        <v>137</v>
      </c>
      <c r="C36" s="4" t="s">
        <v>587</v>
      </c>
      <c r="D36" s="5" t="s">
        <v>30</v>
      </c>
      <c r="E36" s="5">
        <v>0.01</v>
      </c>
      <c r="F36" s="91">
        <v>7168.59</v>
      </c>
      <c r="G36" s="163">
        <f t="shared" si="1"/>
        <v>71.685900000000004</v>
      </c>
      <c r="H36" s="176">
        <f>H35</f>
        <v>1.1622804794999999</v>
      </c>
      <c r="I36" s="154">
        <f t="shared" si="2"/>
        <v>83.319122225389052</v>
      </c>
      <c r="J36" s="155">
        <f t="shared" si="0"/>
        <v>98.31656422595907</v>
      </c>
      <c r="M36" s="19"/>
    </row>
    <row r="37" spans="1:13" ht="21" outlineLevel="1" x14ac:dyDescent="0.25">
      <c r="A37" s="7">
        <v>14</v>
      </c>
      <c r="B37" s="4" t="s">
        <v>478</v>
      </c>
      <c r="C37" s="4" t="s">
        <v>675</v>
      </c>
      <c r="D37" s="5" t="s">
        <v>480</v>
      </c>
      <c r="E37" s="5">
        <v>0.1</v>
      </c>
      <c r="F37" s="91">
        <v>1485.13</v>
      </c>
      <c r="G37" s="163">
        <f t="shared" si="1"/>
        <v>148.51300000000001</v>
      </c>
      <c r="H37" s="176">
        <f>H36</f>
        <v>1.1622804794999999</v>
      </c>
      <c r="I37" s="154">
        <f t="shared" si="2"/>
        <v>172.6137608519835</v>
      </c>
      <c r="J37" s="155">
        <f t="shared" si="0"/>
        <v>203.68423780534053</v>
      </c>
      <c r="M37" s="19"/>
    </row>
    <row r="38" spans="1:13" ht="31.5" outlineLevel="1" x14ac:dyDescent="0.25">
      <c r="A38" s="4">
        <v>15</v>
      </c>
      <c r="B38" s="4" t="s">
        <v>646</v>
      </c>
      <c r="C38" s="4" t="s">
        <v>676</v>
      </c>
      <c r="D38" s="5" t="s">
        <v>484</v>
      </c>
      <c r="E38" s="5">
        <v>1</v>
      </c>
      <c r="F38" s="91">
        <v>3364.04</v>
      </c>
      <c r="G38" s="163">
        <f t="shared" si="1"/>
        <v>3364.04</v>
      </c>
      <c r="H38" s="176">
        <f t="shared" ref="H38:H42" si="3">H37</f>
        <v>1.1622804794999999</v>
      </c>
      <c r="I38" s="154">
        <f t="shared" si="2"/>
        <v>3909.9580242571797</v>
      </c>
      <c r="J38" s="155">
        <f t="shared" si="0"/>
        <v>4613.7504686234715</v>
      </c>
      <c r="M38" s="19"/>
    </row>
    <row r="39" spans="1:13" ht="31.5" outlineLevel="1" x14ac:dyDescent="0.25">
      <c r="A39" s="7">
        <v>16</v>
      </c>
      <c r="B39" s="4" t="s">
        <v>647</v>
      </c>
      <c r="C39" s="4" t="s">
        <v>677</v>
      </c>
      <c r="D39" s="5" t="s">
        <v>484</v>
      </c>
      <c r="E39" s="5">
        <v>1</v>
      </c>
      <c r="F39" s="91">
        <v>28339.08</v>
      </c>
      <c r="G39" s="163">
        <f t="shared" si="1"/>
        <v>28339.08</v>
      </c>
      <c r="H39" s="176">
        <f t="shared" si="3"/>
        <v>1.1622804794999999</v>
      </c>
      <c r="I39" s="154">
        <f t="shared" si="2"/>
        <v>32937.959490988862</v>
      </c>
      <c r="J39" s="155">
        <f t="shared" si="0"/>
        <v>38866.792199366857</v>
      </c>
      <c r="M39" s="19"/>
    </row>
    <row r="40" spans="1:13" ht="21" outlineLevel="1" x14ac:dyDescent="0.25">
      <c r="A40" s="4">
        <v>17</v>
      </c>
      <c r="B40" s="4" t="s">
        <v>489</v>
      </c>
      <c r="C40" s="4" t="s">
        <v>678</v>
      </c>
      <c r="D40" s="5" t="s">
        <v>83</v>
      </c>
      <c r="E40" s="5">
        <v>1</v>
      </c>
      <c r="F40" s="5">
        <v>343.61</v>
      </c>
      <c r="G40" s="163">
        <f t="shared" si="1"/>
        <v>343.61</v>
      </c>
      <c r="H40" s="176">
        <f t="shared" si="3"/>
        <v>1.1622804794999999</v>
      </c>
      <c r="I40" s="154">
        <f t="shared" si="2"/>
        <v>399.37119556099498</v>
      </c>
      <c r="J40" s="155">
        <f t="shared" si="0"/>
        <v>471.25801076197405</v>
      </c>
      <c r="M40" s="19"/>
    </row>
    <row r="41" spans="1:13" ht="31.5" outlineLevel="1" x14ac:dyDescent="0.25">
      <c r="A41" s="7">
        <v>18</v>
      </c>
      <c r="B41" s="4" t="s">
        <v>492</v>
      </c>
      <c r="C41" s="4" t="s">
        <v>493</v>
      </c>
      <c r="D41" s="5" t="s">
        <v>83</v>
      </c>
      <c r="E41" s="5">
        <v>1</v>
      </c>
      <c r="F41" s="5">
        <v>644.89</v>
      </c>
      <c r="G41" s="163">
        <f t="shared" si="1"/>
        <v>644.89</v>
      </c>
      <c r="H41" s="176">
        <f t="shared" si="3"/>
        <v>1.1622804794999999</v>
      </c>
      <c r="I41" s="154">
        <f t="shared" si="2"/>
        <v>749.54305842475492</v>
      </c>
      <c r="J41" s="155">
        <f t="shared" si="0"/>
        <v>884.46080894121076</v>
      </c>
      <c r="M41" s="19"/>
    </row>
    <row r="42" spans="1:13" ht="21" outlineLevel="1" x14ac:dyDescent="0.25">
      <c r="A42" s="4">
        <v>19</v>
      </c>
      <c r="B42" s="4" t="s">
        <v>495</v>
      </c>
      <c r="C42" s="4" t="s">
        <v>496</v>
      </c>
      <c r="D42" s="5" t="s">
        <v>83</v>
      </c>
      <c r="E42" s="5">
        <v>1</v>
      </c>
      <c r="F42" s="5">
        <v>274.89</v>
      </c>
      <c r="G42" s="91">
        <f t="shared" si="1"/>
        <v>274.89</v>
      </c>
      <c r="H42" s="159">
        <f t="shared" si="3"/>
        <v>1.1622804794999999</v>
      </c>
      <c r="I42" s="154">
        <f t="shared" si="2"/>
        <v>319.49928100975495</v>
      </c>
      <c r="J42" s="155">
        <f t="shared" si="0"/>
        <v>377.00915159151083</v>
      </c>
      <c r="M42" s="19"/>
    </row>
    <row r="43" spans="1:13" outlineLevel="1" x14ac:dyDescent="0.25">
      <c r="A43" s="18"/>
      <c r="B43" s="18"/>
      <c r="C43" s="18"/>
      <c r="D43" s="62"/>
      <c r="E43" s="62"/>
      <c r="F43" s="62"/>
      <c r="G43" s="62"/>
      <c r="H43" s="177"/>
      <c r="I43" s="178"/>
      <c r="J43" s="64">
        <f>SUM(J24:J42)</f>
        <v>48102.37094410423</v>
      </c>
      <c r="M43" s="19"/>
    </row>
    <row r="44" spans="1:13" x14ac:dyDescent="0.25">
      <c r="A44" s="18"/>
      <c r="B44" s="298" t="s">
        <v>433</v>
      </c>
      <c r="C44" s="298"/>
      <c r="D44" s="298"/>
      <c r="E44" s="142"/>
      <c r="F44" s="142"/>
      <c r="G44" s="142"/>
      <c r="H44" s="20"/>
      <c r="I44" s="27"/>
      <c r="J44" s="28"/>
    </row>
    <row r="45" spans="1:13" ht="21" outlineLevel="1" x14ac:dyDescent="0.25">
      <c r="A45" s="5">
        <v>20</v>
      </c>
      <c r="B45" s="4" t="s">
        <v>607</v>
      </c>
      <c r="C45" s="4" t="s">
        <v>662</v>
      </c>
      <c r="D45" s="5" t="s">
        <v>608</v>
      </c>
      <c r="E45" s="5">
        <v>1</v>
      </c>
      <c r="F45" s="91">
        <v>1946.22</v>
      </c>
      <c r="G45" s="91">
        <f t="shared" ref="G45:G52" si="4">F45*E45</f>
        <v>1946.22</v>
      </c>
      <c r="H45" s="164">
        <f>A20</f>
        <v>1.2087716986800001</v>
      </c>
      <c r="I45" s="16">
        <f t="shared" ref="I45:I52" si="5">H45*G45</f>
        <v>2352.5356554049899</v>
      </c>
      <c r="J45" s="14">
        <f t="shared" ref="J45:J52" si="6">I45*1.18</f>
        <v>2775.9920733778881</v>
      </c>
    </row>
    <row r="46" spans="1:13" ht="31.5" outlineLevel="1" x14ac:dyDescent="0.25">
      <c r="A46" s="5">
        <v>21</v>
      </c>
      <c r="B46" s="4" t="s">
        <v>497</v>
      </c>
      <c r="C46" s="4" t="s">
        <v>679</v>
      </c>
      <c r="D46" s="5" t="s">
        <v>109</v>
      </c>
      <c r="E46" s="5">
        <v>1</v>
      </c>
      <c r="F46" s="5">
        <v>777.7</v>
      </c>
      <c r="G46" s="91">
        <f t="shared" si="4"/>
        <v>777.7</v>
      </c>
      <c r="H46" s="164">
        <f>A20</f>
        <v>1.2087716986800001</v>
      </c>
      <c r="I46" s="16">
        <f t="shared" si="5"/>
        <v>940.06175006343619</v>
      </c>
      <c r="J46" s="14">
        <f t="shared" si="6"/>
        <v>1109.2728650748547</v>
      </c>
    </row>
    <row r="47" spans="1:13" ht="31.5" outlineLevel="1" x14ac:dyDescent="0.25">
      <c r="A47" s="5">
        <v>22</v>
      </c>
      <c r="B47" s="4" t="s">
        <v>646</v>
      </c>
      <c r="C47" s="4" t="s">
        <v>680</v>
      </c>
      <c r="D47" s="5" t="s">
        <v>484</v>
      </c>
      <c r="E47" s="5">
        <v>1</v>
      </c>
      <c r="F47" s="91">
        <v>4827.7299999999996</v>
      </c>
      <c r="G47" s="91">
        <f t="shared" si="4"/>
        <v>4827.7299999999996</v>
      </c>
      <c r="H47" s="164">
        <f>A20</f>
        <v>1.2087716986800001</v>
      </c>
      <c r="I47" s="16">
        <f t="shared" si="5"/>
        <v>5835.6233928683969</v>
      </c>
      <c r="J47" s="14">
        <f t="shared" si="6"/>
        <v>6886.035603584708</v>
      </c>
      <c r="M47" s="19"/>
    </row>
    <row r="48" spans="1:13" ht="31.5" outlineLevel="1" x14ac:dyDescent="0.25">
      <c r="A48" s="5">
        <v>23</v>
      </c>
      <c r="B48" s="4" t="s">
        <v>647</v>
      </c>
      <c r="C48" s="4" t="s">
        <v>681</v>
      </c>
      <c r="D48" s="5" t="s">
        <v>484</v>
      </c>
      <c r="E48" s="5">
        <v>1</v>
      </c>
      <c r="F48" s="91">
        <v>40484.400000000001</v>
      </c>
      <c r="G48" s="91">
        <f t="shared" si="4"/>
        <v>40484.400000000001</v>
      </c>
      <c r="H48" s="164">
        <f>H47</f>
        <v>1.2087716986800001</v>
      </c>
      <c r="I48" s="16">
        <f t="shared" si="5"/>
        <v>48936.396958040597</v>
      </c>
      <c r="J48" s="14">
        <f t="shared" si="6"/>
        <v>57744.948410487901</v>
      </c>
      <c r="M48" s="19"/>
    </row>
    <row r="49" spans="1:18" ht="21" outlineLevel="1" x14ac:dyDescent="0.25">
      <c r="A49" s="5">
        <v>24</v>
      </c>
      <c r="B49" s="4" t="s">
        <v>143</v>
      </c>
      <c r="C49" s="4" t="s">
        <v>353</v>
      </c>
      <c r="D49" s="5" t="s">
        <v>144</v>
      </c>
      <c r="E49" s="5">
        <v>1</v>
      </c>
      <c r="F49" s="91">
        <v>1198.54</v>
      </c>
      <c r="G49" s="91">
        <f t="shared" si="4"/>
        <v>1198.54</v>
      </c>
      <c r="H49" s="164">
        <f t="shared" ref="H49:H52" si="7">H48</f>
        <v>1.2087716986800001</v>
      </c>
      <c r="I49" s="16">
        <f t="shared" si="5"/>
        <v>1448.7612317359274</v>
      </c>
      <c r="J49" s="14">
        <f t="shared" si="6"/>
        <v>1709.5382534483942</v>
      </c>
      <c r="M49" s="19"/>
    </row>
    <row r="50" spans="1:18" ht="31.5" outlineLevel="1" x14ac:dyDescent="0.25">
      <c r="A50" s="5">
        <v>25</v>
      </c>
      <c r="B50" s="4" t="s">
        <v>505</v>
      </c>
      <c r="C50" s="4" t="s">
        <v>668</v>
      </c>
      <c r="D50" s="5" t="s">
        <v>507</v>
      </c>
      <c r="E50" s="5">
        <v>0.01</v>
      </c>
      <c r="F50" s="91">
        <v>59270.87</v>
      </c>
      <c r="G50" s="91">
        <f t="shared" si="4"/>
        <v>592.70870000000002</v>
      </c>
      <c r="H50" s="164">
        <f t="shared" si="7"/>
        <v>1.2087716986800001</v>
      </c>
      <c r="I50" s="16">
        <f t="shared" si="5"/>
        <v>716.44950212141464</v>
      </c>
      <c r="J50" s="14">
        <f t="shared" si="6"/>
        <v>845.41041250326919</v>
      </c>
      <c r="M50" s="19"/>
    </row>
    <row r="51" spans="1:18" ht="21" outlineLevel="1" x14ac:dyDescent="0.25">
      <c r="A51" s="5">
        <v>26</v>
      </c>
      <c r="B51" s="4" t="s">
        <v>244</v>
      </c>
      <c r="C51" s="4" t="s">
        <v>372</v>
      </c>
      <c r="D51" s="5" t="s">
        <v>245</v>
      </c>
      <c r="E51" s="5">
        <v>0.1</v>
      </c>
      <c r="F51" s="91">
        <v>1051.54</v>
      </c>
      <c r="G51" s="91">
        <f t="shared" si="4"/>
        <v>105.154</v>
      </c>
      <c r="H51" s="164">
        <f t="shared" si="7"/>
        <v>1.2087716986800001</v>
      </c>
      <c r="I51" s="16">
        <f t="shared" si="5"/>
        <v>127.10717920299673</v>
      </c>
      <c r="J51" s="14">
        <f t="shared" si="6"/>
        <v>149.98647145953615</v>
      </c>
      <c r="M51" s="19"/>
    </row>
    <row r="52" spans="1:18" ht="21" outlineLevel="1" x14ac:dyDescent="0.25">
      <c r="A52" s="5">
        <v>27</v>
      </c>
      <c r="B52" s="4" t="s">
        <v>511</v>
      </c>
      <c r="C52" s="4" t="s">
        <v>670</v>
      </c>
      <c r="D52" s="5" t="s">
        <v>507</v>
      </c>
      <c r="E52" s="5">
        <v>0.01</v>
      </c>
      <c r="F52" s="91">
        <v>35959.769999999997</v>
      </c>
      <c r="G52" s="91">
        <f t="shared" si="4"/>
        <v>359.59769999999997</v>
      </c>
      <c r="H52" s="164">
        <f t="shared" si="7"/>
        <v>1.2087716986800001</v>
      </c>
      <c r="I52" s="16">
        <f t="shared" si="5"/>
        <v>434.67152267042104</v>
      </c>
      <c r="J52" s="14">
        <f t="shared" si="6"/>
        <v>512.91239675109682</v>
      </c>
      <c r="M52" s="19"/>
    </row>
    <row r="53" spans="1:18" outlineLevel="1" x14ac:dyDescent="0.25">
      <c r="A53" s="18"/>
      <c r="B53" s="18"/>
      <c r="C53" s="18"/>
      <c r="D53" s="62"/>
      <c r="E53" s="62"/>
      <c r="F53" s="62"/>
      <c r="G53" s="62"/>
      <c r="H53" s="105"/>
      <c r="I53" s="27"/>
      <c r="J53" s="64">
        <f>SUM(J45:J52)</f>
        <v>71734.096486687646</v>
      </c>
      <c r="M53" s="19"/>
    </row>
    <row r="54" spans="1:18" ht="31.5" customHeight="1" x14ac:dyDescent="0.25">
      <c r="A54" s="18"/>
      <c r="B54" s="298" t="s">
        <v>524</v>
      </c>
      <c r="C54" s="298"/>
      <c r="D54" s="298"/>
      <c r="E54" s="142"/>
      <c r="F54" s="142"/>
      <c r="G54" s="142"/>
    </row>
    <row r="55" spans="1:18" outlineLevel="1" x14ac:dyDescent="0.25">
      <c r="A55" s="5">
        <v>28</v>
      </c>
      <c r="B55" s="4" t="s">
        <v>34</v>
      </c>
      <c r="C55" s="4" t="s">
        <v>648</v>
      </c>
      <c r="D55" s="5" t="s">
        <v>39</v>
      </c>
      <c r="E55" s="5">
        <v>1</v>
      </c>
      <c r="F55" s="5" t="s">
        <v>649</v>
      </c>
      <c r="G55" s="8">
        <v>440000</v>
      </c>
      <c r="H55" s="113">
        <f>H20</f>
        <v>1.0933965000000001</v>
      </c>
      <c r="I55" s="16">
        <f t="shared" ref="I55:I58" si="8">H55*G55</f>
        <v>481094.46</v>
      </c>
      <c r="J55" s="14">
        <f t="shared" ref="J55:J58" si="9">I55*1.18</f>
        <v>567691.46279999998</v>
      </c>
      <c r="L55" s="61"/>
    </row>
    <row r="56" spans="1:18" outlineLevel="1" x14ac:dyDescent="0.25">
      <c r="A56" s="5">
        <v>29</v>
      </c>
      <c r="B56" s="4" t="s">
        <v>34</v>
      </c>
      <c r="C56" s="4" t="s">
        <v>650</v>
      </c>
      <c r="D56" s="5" t="s">
        <v>39</v>
      </c>
      <c r="E56" s="5">
        <v>1</v>
      </c>
      <c r="F56" s="5" t="s">
        <v>651</v>
      </c>
      <c r="G56" s="8">
        <v>480000</v>
      </c>
      <c r="H56" s="113">
        <f>H20</f>
        <v>1.0933965000000001</v>
      </c>
      <c r="I56" s="16">
        <f t="shared" si="8"/>
        <v>524830.32000000007</v>
      </c>
      <c r="J56" s="14">
        <f t="shared" si="9"/>
        <v>619299.77760000003</v>
      </c>
      <c r="R56" s="19"/>
    </row>
    <row r="57" spans="1:18" ht="27" customHeight="1" x14ac:dyDescent="0.25">
      <c r="A57" s="5">
        <v>30</v>
      </c>
      <c r="B57" s="4" t="s">
        <v>34</v>
      </c>
      <c r="C57" s="4" t="s">
        <v>652</v>
      </c>
      <c r="D57" s="5" t="s">
        <v>39</v>
      </c>
      <c r="E57" s="5">
        <v>1</v>
      </c>
      <c r="F57" s="5" t="s">
        <v>653</v>
      </c>
      <c r="G57" s="8">
        <v>383353</v>
      </c>
      <c r="H57" s="113">
        <f>H20</f>
        <v>1.0933965000000001</v>
      </c>
      <c r="I57" s="16">
        <f t="shared" si="8"/>
        <v>419156.82846450002</v>
      </c>
      <c r="J57" s="14">
        <f t="shared" si="9"/>
        <v>494605.05758810998</v>
      </c>
    </row>
    <row r="58" spans="1:18" outlineLevel="1" x14ac:dyDescent="0.25">
      <c r="A58" s="5">
        <v>31</v>
      </c>
      <c r="B58" s="4" t="s">
        <v>34</v>
      </c>
      <c r="C58" s="4" t="s">
        <v>654</v>
      </c>
      <c r="D58" s="5" t="s">
        <v>39</v>
      </c>
      <c r="E58" s="5">
        <v>1</v>
      </c>
      <c r="F58" s="5" t="s">
        <v>655</v>
      </c>
      <c r="G58" s="8">
        <v>588000</v>
      </c>
      <c r="H58" s="179">
        <f>H57</f>
        <v>1.0933965000000001</v>
      </c>
      <c r="I58" s="16">
        <f t="shared" si="8"/>
        <v>642917.14200000011</v>
      </c>
      <c r="J58" s="14">
        <f t="shared" si="9"/>
        <v>758642.22756000014</v>
      </c>
      <c r="M58" s="19"/>
      <c r="R58" s="19"/>
    </row>
    <row r="59" spans="1:18" outlineLevel="1" x14ac:dyDescent="0.25">
      <c r="A59" s="62"/>
      <c r="B59" s="18"/>
      <c r="C59" s="18"/>
      <c r="D59" s="62"/>
      <c r="E59" s="62"/>
      <c r="F59" s="62"/>
      <c r="G59" s="63"/>
      <c r="H59" s="167"/>
      <c r="I59" s="27"/>
      <c r="J59" s="64">
        <f>SUM(J55:J58)</f>
        <v>2440238.5255481103</v>
      </c>
      <c r="M59" s="19"/>
      <c r="R59" s="19"/>
    </row>
    <row r="60" spans="1:18" outlineLevel="1" x14ac:dyDescent="0.25">
      <c r="A60" s="18"/>
      <c r="B60" s="298" t="s">
        <v>434</v>
      </c>
      <c r="C60" s="298"/>
      <c r="D60" s="298"/>
      <c r="E60" s="142"/>
      <c r="F60" s="142"/>
      <c r="G60" s="142"/>
      <c r="M60" s="19"/>
      <c r="R60" s="19"/>
    </row>
    <row r="61" spans="1:18" ht="31.5" outlineLevel="1" x14ac:dyDescent="0.25">
      <c r="A61" s="4">
        <v>32</v>
      </c>
      <c r="B61" s="4" t="s">
        <v>519</v>
      </c>
      <c r="C61" s="4" t="s">
        <v>520</v>
      </c>
      <c r="D61" s="5" t="s">
        <v>24</v>
      </c>
      <c r="E61" s="5">
        <v>1</v>
      </c>
      <c r="F61" s="91">
        <v>2664.58</v>
      </c>
      <c r="G61" s="91">
        <f t="shared" ref="G61:G63" si="10">F61*E61</f>
        <v>2664.58</v>
      </c>
      <c r="H61" s="107">
        <f>H20</f>
        <v>1.0933965000000001</v>
      </c>
      <c r="I61" s="108">
        <f t="shared" ref="I61:I63" si="11">H61*G61</f>
        <v>2913.4424459700003</v>
      </c>
      <c r="J61" s="109">
        <f t="shared" ref="J61:J63" si="12">I61*1.18</f>
        <v>3437.8620862446001</v>
      </c>
      <c r="M61" s="19"/>
      <c r="R61" s="19"/>
    </row>
    <row r="62" spans="1:18" ht="21" outlineLevel="1" x14ac:dyDescent="0.25">
      <c r="A62" s="5">
        <v>33</v>
      </c>
      <c r="B62" s="4" t="s">
        <v>150</v>
      </c>
      <c r="C62" s="4" t="s">
        <v>674</v>
      </c>
      <c r="D62" s="5" t="s">
        <v>151</v>
      </c>
      <c r="E62" s="5">
        <v>1</v>
      </c>
      <c r="F62" s="5">
        <v>752.13</v>
      </c>
      <c r="G62" s="91">
        <f t="shared" si="10"/>
        <v>752.13</v>
      </c>
      <c r="H62" s="168">
        <f>H61</f>
        <v>1.0933965000000001</v>
      </c>
      <c r="I62" s="169">
        <f t="shared" si="11"/>
        <v>822.37630954500003</v>
      </c>
      <c r="J62" s="170">
        <f t="shared" si="12"/>
        <v>970.40404526309999</v>
      </c>
      <c r="M62" s="19"/>
      <c r="R62" s="19"/>
    </row>
    <row r="63" spans="1:18" ht="21" outlineLevel="1" x14ac:dyDescent="0.25">
      <c r="A63" s="5">
        <v>34</v>
      </c>
      <c r="B63" s="4" t="s">
        <v>153</v>
      </c>
      <c r="C63" s="4" t="s">
        <v>408</v>
      </c>
      <c r="D63" s="5" t="s">
        <v>154</v>
      </c>
      <c r="E63" s="5">
        <v>0.01</v>
      </c>
      <c r="F63" s="91">
        <v>6017.01</v>
      </c>
      <c r="G63" s="91">
        <f t="shared" si="10"/>
        <v>60.170100000000005</v>
      </c>
      <c r="H63" s="107">
        <f>H62</f>
        <v>1.0933965000000001</v>
      </c>
      <c r="I63" s="108">
        <f t="shared" si="11"/>
        <v>65.789776744650013</v>
      </c>
      <c r="J63" s="109">
        <f t="shared" si="12"/>
        <v>77.631936558687016</v>
      </c>
      <c r="M63" s="19"/>
      <c r="R63" s="19"/>
    </row>
    <row r="64" spans="1:18" outlineLevel="1" x14ac:dyDescent="0.25">
      <c r="A64" s="18"/>
      <c r="B64" s="18"/>
      <c r="C64" s="18"/>
      <c r="D64" s="62"/>
      <c r="E64" s="62"/>
      <c r="F64" s="62"/>
      <c r="G64" s="63"/>
      <c r="H64" s="180"/>
      <c r="I64" s="111"/>
      <c r="J64" s="172">
        <f>SUM(J61:J63)</f>
        <v>4485.8980680663872</v>
      </c>
      <c r="M64" s="19"/>
      <c r="R64" s="19"/>
    </row>
    <row r="65" spans="1:18" x14ac:dyDescent="0.25">
      <c r="A65" s="18"/>
      <c r="B65" s="298" t="s">
        <v>398</v>
      </c>
      <c r="C65" s="298"/>
      <c r="D65" s="298"/>
      <c r="E65" s="142"/>
      <c r="F65" s="142"/>
      <c r="G65" s="142"/>
      <c r="H65" s="115"/>
    </row>
    <row r="66" spans="1:18" outlineLevel="1" x14ac:dyDescent="0.25">
      <c r="A66" s="5">
        <v>35</v>
      </c>
      <c r="B66" s="4" t="s">
        <v>34</v>
      </c>
      <c r="C66" s="4" t="s">
        <v>163</v>
      </c>
      <c r="D66" s="5" t="s">
        <v>39</v>
      </c>
      <c r="E66" s="5">
        <v>1</v>
      </c>
      <c r="F66" s="91">
        <v>9136.99</v>
      </c>
      <c r="G66" s="91">
        <f t="shared" ref="G66:G76" si="13">F66*E66</f>
        <v>9136.99</v>
      </c>
      <c r="H66" s="173">
        <v>1.2087699999999999</v>
      </c>
      <c r="I66" s="16">
        <f t="shared" ref="I66:I76" si="14">H66*G66</f>
        <v>11044.519402299999</v>
      </c>
      <c r="J66" s="14">
        <f t="shared" ref="J66:J76" si="15">I66*1.18</f>
        <v>13032.532894713997</v>
      </c>
      <c r="R66" s="19"/>
    </row>
    <row r="67" spans="1:18" outlineLevel="1" x14ac:dyDescent="0.25">
      <c r="A67" s="5">
        <v>36</v>
      </c>
      <c r="B67" s="4" t="s">
        <v>34</v>
      </c>
      <c r="C67" s="4" t="s">
        <v>262</v>
      </c>
      <c r="D67" s="5" t="s">
        <v>39</v>
      </c>
      <c r="E67" s="5">
        <v>1</v>
      </c>
      <c r="F67" s="5">
        <v>432.36</v>
      </c>
      <c r="G67" s="91">
        <f t="shared" si="13"/>
        <v>432.36</v>
      </c>
      <c r="H67" s="173">
        <v>1.2087699999999999</v>
      </c>
      <c r="I67" s="16">
        <f t="shared" si="14"/>
        <v>522.62379720000001</v>
      </c>
      <c r="J67" s="14">
        <f t="shared" si="15"/>
        <v>616.69608069599997</v>
      </c>
    </row>
    <row r="68" spans="1:18" outlineLevel="1" x14ac:dyDescent="0.25">
      <c r="A68" s="5">
        <v>37</v>
      </c>
      <c r="B68" s="4" t="s">
        <v>34</v>
      </c>
      <c r="C68" s="4" t="s">
        <v>264</v>
      </c>
      <c r="D68" s="5" t="s">
        <v>39</v>
      </c>
      <c r="E68" s="5">
        <v>1</v>
      </c>
      <c r="F68" s="181" t="s">
        <v>656</v>
      </c>
      <c r="G68" s="91">
        <f t="shared" si="13"/>
        <v>4.42</v>
      </c>
      <c r="H68" s="173">
        <v>1.2087699999999999</v>
      </c>
      <c r="I68" s="16">
        <f t="shared" si="14"/>
        <v>5.3427633999999991</v>
      </c>
      <c r="J68" s="14">
        <f t="shared" si="15"/>
        <v>6.3044608119999985</v>
      </c>
    </row>
    <row r="69" spans="1:18" outlineLevel="1" x14ac:dyDescent="0.25">
      <c r="A69" s="5">
        <v>38</v>
      </c>
      <c r="B69" s="4" t="s">
        <v>34</v>
      </c>
      <c r="C69" s="4" t="s">
        <v>319</v>
      </c>
      <c r="D69" s="5" t="s">
        <v>35</v>
      </c>
      <c r="E69" s="5">
        <v>1</v>
      </c>
      <c r="F69" s="91">
        <v>55778.94</v>
      </c>
      <c r="G69" s="91">
        <f t="shared" si="13"/>
        <v>55778.94</v>
      </c>
      <c r="H69" s="173">
        <v>1.2087699999999999</v>
      </c>
      <c r="I69" s="16">
        <f t="shared" si="14"/>
        <v>67423.909303799999</v>
      </c>
      <c r="J69" s="14">
        <f t="shared" si="15"/>
        <v>79560.212978483993</v>
      </c>
    </row>
    <row r="70" spans="1:18" outlineLevel="1" x14ac:dyDescent="0.25">
      <c r="A70" s="5">
        <v>39</v>
      </c>
      <c r="B70" s="4" t="s">
        <v>34</v>
      </c>
      <c r="C70" s="4" t="s">
        <v>269</v>
      </c>
      <c r="D70" s="5" t="s">
        <v>39</v>
      </c>
      <c r="E70" s="5">
        <v>1</v>
      </c>
      <c r="F70" s="5">
        <v>185.99</v>
      </c>
      <c r="G70" s="91">
        <f t="shared" si="13"/>
        <v>185.99</v>
      </c>
      <c r="H70" s="173">
        <v>1.2087699999999999</v>
      </c>
      <c r="I70" s="16">
        <f t="shared" si="14"/>
        <v>224.81913229999998</v>
      </c>
      <c r="J70" s="14">
        <f t="shared" si="15"/>
        <v>265.28657611399996</v>
      </c>
    </row>
    <row r="71" spans="1:18" outlineLevel="1" x14ac:dyDescent="0.25">
      <c r="A71" s="5">
        <v>40</v>
      </c>
      <c r="B71" s="4" t="s">
        <v>34</v>
      </c>
      <c r="C71" s="4" t="s">
        <v>323</v>
      </c>
      <c r="D71" s="5" t="s">
        <v>39</v>
      </c>
      <c r="E71" s="5">
        <v>1</v>
      </c>
      <c r="F71" s="5">
        <v>196.73</v>
      </c>
      <c r="G71" s="91">
        <f t="shared" si="13"/>
        <v>196.73</v>
      </c>
      <c r="H71" s="173">
        <f>H70</f>
        <v>1.2087699999999999</v>
      </c>
      <c r="I71" s="16">
        <f t="shared" si="14"/>
        <v>237.80132209999996</v>
      </c>
      <c r="J71" s="14">
        <f t="shared" si="15"/>
        <v>280.60556007799994</v>
      </c>
    </row>
    <row r="72" spans="1:18" ht="21" outlineLevel="1" x14ac:dyDescent="0.25">
      <c r="A72" s="5">
        <v>41</v>
      </c>
      <c r="B72" s="4" t="s">
        <v>34</v>
      </c>
      <c r="C72" s="4" t="s">
        <v>207</v>
      </c>
      <c r="D72" s="5" t="s">
        <v>41</v>
      </c>
      <c r="E72" s="5">
        <v>1</v>
      </c>
      <c r="F72" s="5">
        <v>55.2</v>
      </c>
      <c r="G72" s="91">
        <f t="shared" si="13"/>
        <v>55.2</v>
      </c>
      <c r="H72" s="173">
        <f t="shared" ref="H72:H76" si="16">H71</f>
        <v>1.2087699999999999</v>
      </c>
      <c r="I72" s="16">
        <f t="shared" si="14"/>
        <v>66.724103999999997</v>
      </c>
      <c r="J72" s="14">
        <f t="shared" si="15"/>
        <v>78.73444271999999</v>
      </c>
    </row>
    <row r="73" spans="1:18" outlineLevel="1" x14ac:dyDescent="0.25">
      <c r="A73" s="5">
        <v>42</v>
      </c>
      <c r="B73" s="4" t="s">
        <v>34</v>
      </c>
      <c r="C73" s="4" t="s">
        <v>657</v>
      </c>
      <c r="D73" s="5" t="s">
        <v>41</v>
      </c>
      <c r="E73" s="5">
        <v>1</v>
      </c>
      <c r="F73" s="5">
        <v>58.48</v>
      </c>
      <c r="G73" s="91">
        <f t="shared" si="13"/>
        <v>58.48</v>
      </c>
      <c r="H73" s="173">
        <f t="shared" si="16"/>
        <v>1.2087699999999999</v>
      </c>
      <c r="I73" s="16">
        <f t="shared" si="14"/>
        <v>70.68886959999999</v>
      </c>
      <c r="J73" s="14">
        <f t="shared" si="15"/>
        <v>83.41286612799999</v>
      </c>
    </row>
    <row r="74" spans="1:18" outlineLevel="1" x14ac:dyDescent="0.25">
      <c r="A74" s="5">
        <v>43</v>
      </c>
      <c r="B74" s="4" t="s">
        <v>34</v>
      </c>
      <c r="C74" s="4" t="s">
        <v>210</v>
      </c>
      <c r="D74" s="5" t="s">
        <v>41</v>
      </c>
      <c r="E74" s="5">
        <v>1</v>
      </c>
      <c r="F74" s="5">
        <v>74.37</v>
      </c>
      <c r="G74" s="91">
        <f t="shared" si="13"/>
        <v>74.37</v>
      </c>
      <c r="H74" s="173">
        <f t="shared" si="16"/>
        <v>1.2087699999999999</v>
      </c>
      <c r="I74" s="16">
        <f t="shared" si="14"/>
        <v>89.896224899999993</v>
      </c>
      <c r="J74" s="14">
        <f t="shared" si="15"/>
        <v>106.07754538199998</v>
      </c>
    </row>
    <row r="75" spans="1:18" outlineLevel="1" x14ac:dyDescent="0.25">
      <c r="A75" s="5">
        <v>44</v>
      </c>
      <c r="B75" s="4" t="s">
        <v>34</v>
      </c>
      <c r="C75" s="4" t="s">
        <v>213</v>
      </c>
      <c r="D75" s="5" t="s">
        <v>41</v>
      </c>
      <c r="E75" s="5">
        <v>1</v>
      </c>
      <c r="F75" s="5">
        <v>67.77</v>
      </c>
      <c r="G75" s="91">
        <f t="shared" si="13"/>
        <v>67.77</v>
      </c>
      <c r="H75" s="173">
        <f t="shared" si="16"/>
        <v>1.2087699999999999</v>
      </c>
      <c r="I75" s="16">
        <f t="shared" si="14"/>
        <v>81.918342899999985</v>
      </c>
      <c r="J75" s="14">
        <f t="shared" si="15"/>
        <v>96.663644621999978</v>
      </c>
    </row>
    <row r="76" spans="1:18" ht="21" outlineLevel="1" x14ac:dyDescent="0.25">
      <c r="A76" s="5">
        <v>45</v>
      </c>
      <c r="B76" s="4" t="s">
        <v>216</v>
      </c>
      <c r="C76" s="4" t="s">
        <v>332</v>
      </c>
      <c r="D76" s="5" t="s">
        <v>57</v>
      </c>
      <c r="E76" s="5">
        <v>1</v>
      </c>
      <c r="F76" s="5">
        <v>525.98</v>
      </c>
      <c r="G76" s="91">
        <f t="shared" si="13"/>
        <v>525.98</v>
      </c>
      <c r="H76" s="173">
        <f t="shared" si="16"/>
        <v>1.2087699999999999</v>
      </c>
      <c r="I76" s="16">
        <f t="shared" si="14"/>
        <v>635.78884459999995</v>
      </c>
      <c r="J76" s="14">
        <f t="shared" si="15"/>
        <v>750.23083662799991</v>
      </c>
    </row>
    <row r="77" spans="1:18" outlineLevel="1" x14ac:dyDescent="0.25">
      <c r="A77" s="7"/>
      <c r="B77" s="7"/>
      <c r="C77" s="7"/>
      <c r="D77" s="31"/>
      <c r="E77" s="31"/>
      <c r="F77" s="31"/>
      <c r="G77" s="31"/>
      <c r="H77" s="119"/>
      <c r="I77" s="16"/>
      <c r="J77" s="121">
        <f>SUM(J66:J76)</f>
        <v>94876.757886377978</v>
      </c>
    </row>
    <row r="78" spans="1:18" s="73" customFormat="1" x14ac:dyDescent="0.25">
      <c r="A78" s="69"/>
      <c r="B78" s="69"/>
      <c r="C78" s="69"/>
      <c r="D78" s="70"/>
      <c r="E78" s="70"/>
      <c r="F78" s="70"/>
      <c r="G78" s="70"/>
      <c r="H78" s="122"/>
      <c r="I78" s="123"/>
      <c r="J78" s="124">
        <f>J77+J64+J59+J53+J43</f>
        <v>2659437.6489333464</v>
      </c>
      <c r="M78" s="125"/>
      <c r="N78" s="125"/>
    </row>
    <row r="79" spans="1:18" s="52" customFormat="1" hidden="1" x14ac:dyDescent="0.25">
      <c r="A79" s="182"/>
      <c r="B79" s="231" t="s">
        <v>335</v>
      </c>
      <c r="C79" s="231"/>
      <c r="D79" s="51"/>
      <c r="E79" s="51"/>
      <c r="F79" s="51"/>
      <c r="G79" s="51"/>
      <c r="H79" s="51"/>
      <c r="I79" s="51"/>
      <c r="J79" s="51"/>
    </row>
    <row r="80" spans="1:18" s="52" customFormat="1" hidden="1" x14ac:dyDescent="0.25">
      <c r="A80" s="183"/>
      <c r="B80" s="51"/>
      <c r="C80" s="67" t="s">
        <v>565</v>
      </c>
      <c r="D80" s="51"/>
      <c r="E80" s="51"/>
      <c r="F80" s="51"/>
      <c r="G80" s="51"/>
      <c r="H80" s="51"/>
      <c r="I80" s="51"/>
      <c r="J80" s="51"/>
    </row>
    <row r="81" spans="1:22" s="52" customFormat="1" ht="21" hidden="1" x14ac:dyDescent="0.25">
      <c r="A81" s="183"/>
      <c r="B81" s="56"/>
      <c r="C81" s="56" t="s">
        <v>448</v>
      </c>
      <c r="D81" s="57" t="s">
        <v>79</v>
      </c>
      <c r="E81" s="57">
        <v>1</v>
      </c>
      <c r="F81" s="51"/>
      <c r="G81" s="51"/>
      <c r="H81" s="51"/>
      <c r="I81" s="58">
        <f t="shared" ref="I81:J91" si="17">I25</f>
        <v>847.67439930894</v>
      </c>
      <c r="J81" s="66">
        <f t="shared" si="17"/>
        <v>1000.2557911845491</v>
      </c>
    </row>
    <row r="82" spans="1:22" s="52" customFormat="1" ht="31.5" hidden="1" x14ac:dyDescent="0.25">
      <c r="A82" s="183"/>
      <c r="B82" s="56"/>
      <c r="C82" s="126" t="s">
        <v>451</v>
      </c>
      <c r="D82" s="57" t="s">
        <v>71</v>
      </c>
      <c r="E82" s="57" t="s">
        <v>12</v>
      </c>
      <c r="F82" s="51"/>
      <c r="G82" s="51"/>
      <c r="H82" s="51"/>
      <c r="I82" s="58">
        <f t="shared" si="17"/>
        <v>72.516073852580391</v>
      </c>
      <c r="J82" s="66">
        <f t="shared" si="17"/>
        <v>85.568967146044855</v>
      </c>
      <c r="M82" s="127"/>
    </row>
    <row r="83" spans="1:22" s="52" customFormat="1" ht="31.5" hidden="1" x14ac:dyDescent="0.25">
      <c r="A83" s="183"/>
      <c r="B83" s="56"/>
      <c r="C83" s="126" t="s">
        <v>454</v>
      </c>
      <c r="D83" s="57" t="s">
        <v>71</v>
      </c>
      <c r="E83" s="57" t="s">
        <v>12</v>
      </c>
      <c r="F83" s="51"/>
      <c r="G83" s="51"/>
      <c r="H83" s="51"/>
      <c r="I83" s="58">
        <f t="shared" si="17"/>
        <v>27.888222737314802</v>
      </c>
      <c r="J83" s="66">
        <f t="shared" si="17"/>
        <v>32.908102830031467</v>
      </c>
    </row>
    <row r="84" spans="1:22" s="52" customFormat="1" ht="31.5" hidden="1" x14ac:dyDescent="0.25">
      <c r="A84" s="183"/>
      <c r="B84" s="56"/>
      <c r="C84" s="126" t="s">
        <v>457</v>
      </c>
      <c r="D84" s="57" t="s">
        <v>71</v>
      </c>
      <c r="E84" s="57" t="s">
        <v>12</v>
      </c>
      <c r="F84" s="51"/>
      <c r="G84" s="51"/>
      <c r="H84" s="51"/>
      <c r="I84" s="58">
        <f t="shared" si="17"/>
        <v>45.541054888008745</v>
      </c>
      <c r="J84" s="66">
        <f t="shared" si="17"/>
        <v>53.738444767850318</v>
      </c>
    </row>
    <row r="85" spans="1:22" s="52" customFormat="1" ht="31.5" hidden="1" x14ac:dyDescent="0.25">
      <c r="A85" s="183"/>
      <c r="B85" s="56"/>
      <c r="C85" s="126" t="s">
        <v>460</v>
      </c>
      <c r="D85" s="57" t="s">
        <v>461</v>
      </c>
      <c r="E85" s="57" t="s">
        <v>12</v>
      </c>
      <c r="F85" s="51"/>
      <c r="G85" s="51"/>
      <c r="H85" s="51"/>
      <c r="I85" s="58">
        <f t="shared" si="17"/>
        <v>72.033030085300197</v>
      </c>
      <c r="J85" s="66">
        <f t="shared" si="17"/>
        <v>84.998975500654225</v>
      </c>
      <c r="M85" s="128"/>
    </row>
    <row r="86" spans="1:22" s="52" customFormat="1" ht="31.5" hidden="1" x14ac:dyDescent="0.25">
      <c r="A86" s="183"/>
      <c r="B86" s="56"/>
      <c r="C86" s="126" t="s">
        <v>464</v>
      </c>
      <c r="D86" s="57" t="s">
        <v>461</v>
      </c>
      <c r="E86" s="57" t="s">
        <v>12</v>
      </c>
      <c r="F86" s="51"/>
      <c r="G86" s="51"/>
      <c r="H86" s="51"/>
      <c r="I86" s="58">
        <f t="shared" si="17"/>
        <v>204.58065824795969</v>
      </c>
      <c r="J86" s="66">
        <f t="shared" si="17"/>
        <v>241.40517673259242</v>
      </c>
    </row>
    <row r="87" spans="1:22" s="52" customFormat="1" ht="31.5" hidden="1" x14ac:dyDescent="0.25">
      <c r="A87" s="183"/>
      <c r="B87" s="56"/>
      <c r="C87" s="126" t="s">
        <v>467</v>
      </c>
      <c r="D87" s="57" t="s">
        <v>71</v>
      </c>
      <c r="E87" s="57" t="s">
        <v>12</v>
      </c>
      <c r="F87" s="51"/>
      <c r="G87" s="51"/>
      <c r="H87" s="51"/>
      <c r="I87" s="58">
        <f t="shared" si="17"/>
        <v>233.1890299703727</v>
      </c>
      <c r="J87" s="66">
        <f t="shared" si="17"/>
        <v>275.16305536503978</v>
      </c>
    </row>
    <row r="88" spans="1:22" s="52" customFormat="1" ht="21" hidden="1" x14ac:dyDescent="0.25">
      <c r="A88" s="183"/>
      <c r="B88" s="56"/>
      <c r="C88" s="126" t="s">
        <v>470</v>
      </c>
      <c r="D88" s="57" t="s">
        <v>83</v>
      </c>
      <c r="E88" s="57">
        <v>1</v>
      </c>
      <c r="F88" s="51"/>
      <c r="G88" s="51"/>
      <c r="H88" s="51"/>
      <c r="I88" s="58">
        <f t="shared" si="17"/>
        <v>197.34360261430498</v>
      </c>
      <c r="J88" s="66">
        <f t="shared" si="17"/>
        <v>232.86545108487988</v>
      </c>
      <c r="M88" s="129"/>
    </row>
    <row r="89" spans="1:22" s="52" customFormat="1" ht="21" hidden="1" x14ac:dyDescent="0.25">
      <c r="A89" s="183"/>
      <c r="B89" s="56"/>
      <c r="C89" s="126" t="s">
        <v>82</v>
      </c>
      <c r="D89" s="57" t="s">
        <v>472</v>
      </c>
      <c r="E89" s="57">
        <v>1</v>
      </c>
      <c r="F89" s="51"/>
      <c r="G89" s="51"/>
      <c r="H89" s="51"/>
      <c r="I89" s="58">
        <f t="shared" si="17"/>
        <v>183.19864917878999</v>
      </c>
      <c r="J89" s="66">
        <f t="shared" si="17"/>
        <v>216.17440603097219</v>
      </c>
    </row>
    <row r="90" spans="1:22" s="52" customFormat="1" ht="31.5" hidden="1" x14ac:dyDescent="0.25">
      <c r="A90" s="183"/>
      <c r="B90" s="56"/>
      <c r="C90" s="126" t="s">
        <v>474</v>
      </c>
      <c r="D90" s="57" t="s">
        <v>83</v>
      </c>
      <c r="E90" s="57">
        <v>1</v>
      </c>
      <c r="F90" s="51"/>
      <c r="G90" s="51"/>
      <c r="H90" s="51"/>
      <c r="I90" s="58">
        <f t="shared" si="17"/>
        <v>107.97585654555</v>
      </c>
      <c r="J90" s="66">
        <f t="shared" si="17"/>
        <v>127.41151072374899</v>
      </c>
    </row>
    <row r="91" spans="1:22" s="52" customFormat="1" ht="21" hidden="1" x14ac:dyDescent="0.25">
      <c r="A91" s="183"/>
      <c r="B91" s="56"/>
      <c r="C91" s="126" t="s">
        <v>89</v>
      </c>
      <c r="D91" s="57" t="s">
        <v>472</v>
      </c>
      <c r="E91" s="57">
        <v>1</v>
      </c>
      <c r="F91" s="51"/>
      <c r="G91" s="51"/>
      <c r="H91" s="51"/>
      <c r="I91" s="58">
        <f t="shared" si="17"/>
        <v>183.19864917878999</v>
      </c>
      <c r="J91" s="66">
        <f t="shared" si="17"/>
        <v>216.17440603097219</v>
      </c>
    </row>
    <row r="92" spans="1:22" s="52" customFormat="1" ht="52.5" hidden="1" x14ac:dyDescent="0.25">
      <c r="A92" s="183"/>
      <c r="B92" s="56"/>
      <c r="C92" s="126" t="s">
        <v>566</v>
      </c>
      <c r="D92" s="57" t="s">
        <v>30</v>
      </c>
      <c r="E92" s="57" t="s">
        <v>12</v>
      </c>
      <c r="F92" s="51"/>
      <c r="G92" s="51"/>
      <c r="H92" s="51"/>
      <c r="I92" s="58" t="e">
        <f>#REF!</f>
        <v>#REF!</v>
      </c>
      <c r="J92" s="66" t="e">
        <f>#REF!</f>
        <v>#REF!</v>
      </c>
    </row>
    <row r="93" spans="1:22" s="52" customFormat="1" ht="67.5" hidden="1" customHeight="1" x14ac:dyDescent="0.25">
      <c r="A93" s="183"/>
      <c r="B93" s="56"/>
      <c r="C93" s="126" t="s">
        <v>567</v>
      </c>
      <c r="D93" s="57" t="s">
        <v>30</v>
      </c>
      <c r="E93" s="57" t="s">
        <v>12</v>
      </c>
      <c r="F93" s="51"/>
      <c r="G93" s="51"/>
      <c r="H93" s="51"/>
      <c r="I93" s="58" t="e">
        <f>#REF!</f>
        <v>#REF!</v>
      </c>
      <c r="J93" s="66" t="e">
        <f>#REF!</f>
        <v>#REF!</v>
      </c>
      <c r="M93" s="287"/>
      <c r="N93" s="287"/>
      <c r="O93" s="287"/>
      <c r="P93" s="287"/>
      <c r="Q93" s="287"/>
      <c r="R93" s="287"/>
      <c r="S93" s="287"/>
      <c r="T93" s="287"/>
      <c r="U93" s="287"/>
      <c r="V93" s="287"/>
    </row>
    <row r="94" spans="1:22" s="52" customFormat="1" ht="73.5" hidden="1" x14ac:dyDescent="0.25">
      <c r="A94" s="183"/>
      <c r="B94" s="56"/>
      <c r="C94" s="126" t="s">
        <v>568</v>
      </c>
      <c r="D94" s="57" t="s">
        <v>480</v>
      </c>
      <c r="E94" s="57" t="s">
        <v>246</v>
      </c>
      <c r="F94" s="51"/>
      <c r="G94" s="51"/>
      <c r="H94" s="51"/>
      <c r="I94" s="58" t="e">
        <f>#REF!</f>
        <v>#REF!</v>
      </c>
      <c r="J94" s="66" t="e">
        <f>#REF!</f>
        <v>#REF!</v>
      </c>
    </row>
    <row r="95" spans="1:22" s="52" customFormat="1" ht="73.5" hidden="1" x14ac:dyDescent="0.25">
      <c r="A95" s="183"/>
      <c r="B95" s="56"/>
      <c r="C95" s="126" t="s">
        <v>569</v>
      </c>
      <c r="D95" s="57" t="s">
        <v>484</v>
      </c>
      <c r="E95" s="57">
        <v>1</v>
      </c>
      <c r="F95" s="51"/>
      <c r="G95" s="51"/>
      <c r="H95" s="51"/>
      <c r="I95" s="58" t="e">
        <f>#REF!</f>
        <v>#REF!</v>
      </c>
      <c r="J95" s="66" t="e">
        <f>#REF!</f>
        <v>#REF!</v>
      </c>
    </row>
    <row r="96" spans="1:22" s="52" customFormat="1" ht="63" hidden="1" x14ac:dyDescent="0.25">
      <c r="A96" s="183"/>
      <c r="B96" s="56"/>
      <c r="C96" s="126" t="s">
        <v>570</v>
      </c>
      <c r="D96" s="57" t="s">
        <v>484</v>
      </c>
      <c r="E96" s="57">
        <v>1</v>
      </c>
      <c r="F96" s="51"/>
      <c r="G96" s="51"/>
      <c r="H96" s="51"/>
      <c r="I96" s="58" t="e">
        <f>#REF!</f>
        <v>#REF!</v>
      </c>
      <c r="J96" s="66" t="e">
        <f>#REF!</f>
        <v>#REF!</v>
      </c>
    </row>
    <row r="97" spans="1:11" s="52" customFormat="1" ht="21" hidden="1" x14ac:dyDescent="0.25">
      <c r="A97" s="183"/>
      <c r="B97" s="56"/>
      <c r="C97" s="126" t="s">
        <v>490</v>
      </c>
      <c r="D97" s="57" t="s">
        <v>83</v>
      </c>
      <c r="E97" s="57">
        <v>1</v>
      </c>
      <c r="F97" s="51"/>
      <c r="G97" s="51"/>
      <c r="H97" s="51"/>
      <c r="I97" s="58" t="e">
        <f>#REF!</f>
        <v>#REF!</v>
      </c>
      <c r="J97" s="66" t="e">
        <f>#REF!</f>
        <v>#REF!</v>
      </c>
    </row>
    <row r="98" spans="1:11" s="52" customFormat="1" ht="31.5" hidden="1" x14ac:dyDescent="0.25">
      <c r="A98" s="183"/>
      <c r="B98" s="56"/>
      <c r="C98" s="126" t="s">
        <v>493</v>
      </c>
      <c r="D98" s="57" t="s">
        <v>83</v>
      </c>
      <c r="E98" s="57">
        <v>1</v>
      </c>
      <c r="F98" s="51"/>
      <c r="G98" s="51"/>
      <c r="H98" s="51"/>
      <c r="I98" s="58" t="e">
        <f>#REF!</f>
        <v>#REF!</v>
      </c>
      <c r="J98" s="66" t="e">
        <f>#REF!</f>
        <v>#REF!</v>
      </c>
    </row>
    <row r="99" spans="1:11" s="52" customFormat="1" ht="21" hidden="1" x14ac:dyDescent="0.25">
      <c r="A99" s="183"/>
      <c r="B99" s="56"/>
      <c r="C99" s="126" t="s">
        <v>496</v>
      </c>
      <c r="D99" s="57" t="s">
        <v>83</v>
      </c>
      <c r="E99" s="57">
        <v>1</v>
      </c>
      <c r="F99" s="51"/>
      <c r="G99" s="51"/>
      <c r="H99" s="51"/>
      <c r="I99" s="58" t="e">
        <f>#REF!</f>
        <v>#REF!</v>
      </c>
      <c r="J99" s="66" t="e">
        <f>#REF!</f>
        <v>#REF!</v>
      </c>
    </row>
    <row r="100" spans="1:11" s="52" customFormat="1" hidden="1" x14ac:dyDescent="0.25">
      <c r="A100" s="183"/>
      <c r="B100" s="51"/>
      <c r="C100" s="130" t="s">
        <v>571</v>
      </c>
      <c r="D100" s="51"/>
      <c r="E100" s="51"/>
      <c r="F100" s="51"/>
      <c r="G100" s="51"/>
      <c r="H100" s="51"/>
      <c r="I100" s="51"/>
      <c r="J100" s="51"/>
    </row>
    <row r="101" spans="1:11" s="52" customFormat="1" ht="31.5" hidden="1" x14ac:dyDescent="0.25">
      <c r="A101" s="183"/>
      <c r="B101" s="56"/>
      <c r="C101" s="126" t="s">
        <v>498</v>
      </c>
      <c r="D101" s="57" t="s">
        <v>109</v>
      </c>
      <c r="E101" s="57">
        <v>1</v>
      </c>
      <c r="F101" s="51"/>
      <c r="G101" s="51"/>
      <c r="H101" s="51"/>
      <c r="I101" s="58">
        <f>I45</f>
        <v>2352.5356554049899</v>
      </c>
      <c r="J101" s="66">
        <f t="shared" ref="J101:J111" si="18">I101*K101</f>
        <v>2775.9920733778881</v>
      </c>
      <c r="K101" s="52">
        <v>1.18</v>
      </c>
    </row>
    <row r="102" spans="1:11" s="52" customFormat="1" ht="31.5" hidden="1" x14ac:dyDescent="0.25">
      <c r="A102" s="183"/>
      <c r="B102" s="56"/>
      <c r="C102" s="126" t="s">
        <v>500</v>
      </c>
      <c r="D102" s="57" t="s">
        <v>484</v>
      </c>
      <c r="E102" s="57">
        <v>1</v>
      </c>
      <c r="F102" s="51"/>
      <c r="G102" s="51"/>
      <c r="H102" s="51"/>
      <c r="I102" s="58" t="e">
        <f>#REF!+#REF!+I66*0.01+#REF!*3+#REF!*6+#REF!*4+I67*10+#REF!+#REF!*3+#REF!+I68*9+#REF!+#REF!+I69+#REF!*3+#REF!*2+#REF!*0.6</f>
        <v>#REF!</v>
      </c>
      <c r="J102" s="66" t="e">
        <f t="shared" si="18"/>
        <v>#REF!</v>
      </c>
      <c r="K102" s="52">
        <v>1.18</v>
      </c>
    </row>
    <row r="103" spans="1:11" s="52" customFormat="1" ht="31.5" hidden="1" x14ac:dyDescent="0.25">
      <c r="A103" s="183"/>
      <c r="B103" s="56"/>
      <c r="C103" s="56" t="s">
        <v>572</v>
      </c>
      <c r="D103" s="57" t="s">
        <v>484</v>
      </c>
      <c r="E103" s="57">
        <v>1</v>
      </c>
      <c r="F103" s="51"/>
      <c r="G103" s="51"/>
      <c r="H103" s="51"/>
      <c r="I103" s="58" t="e">
        <f>#REF!+I55+#REF!+#REF!*3</f>
        <v>#REF!</v>
      </c>
      <c r="J103" s="66" t="e">
        <f t="shared" si="18"/>
        <v>#REF!</v>
      </c>
      <c r="K103" s="52">
        <v>1.18</v>
      </c>
    </row>
    <row r="104" spans="1:11" s="52" customFormat="1" ht="31.5" hidden="1" x14ac:dyDescent="0.25">
      <c r="A104" s="183"/>
      <c r="B104" s="56"/>
      <c r="C104" s="56" t="s">
        <v>573</v>
      </c>
      <c r="D104" s="57" t="s">
        <v>484</v>
      </c>
      <c r="E104" s="57">
        <v>1</v>
      </c>
      <c r="F104" s="51"/>
      <c r="G104" s="51"/>
      <c r="H104" s="51"/>
      <c r="I104" s="58" t="e">
        <f>#REF!+#REF!+#REF!+#REF!*3</f>
        <v>#REF!</v>
      </c>
      <c r="J104" s="66" t="e">
        <f t="shared" si="18"/>
        <v>#REF!</v>
      </c>
      <c r="K104" s="52">
        <v>1.18</v>
      </c>
    </row>
    <row r="105" spans="1:11" s="52" customFormat="1" ht="31.5" hidden="1" x14ac:dyDescent="0.25">
      <c r="A105" s="183"/>
      <c r="B105" s="56"/>
      <c r="C105" s="56" t="s">
        <v>574</v>
      </c>
      <c r="D105" s="57" t="s">
        <v>575</v>
      </c>
      <c r="E105" s="57">
        <v>2</v>
      </c>
      <c r="F105" s="51"/>
      <c r="G105" s="51"/>
      <c r="H105" s="51"/>
      <c r="I105" s="58" t="e">
        <f>#REF!+#REF!+#REF!+#REF!*3</f>
        <v>#REF!</v>
      </c>
      <c r="J105" s="66" t="e">
        <f t="shared" si="18"/>
        <v>#REF!</v>
      </c>
      <c r="K105" s="52">
        <v>1.18</v>
      </c>
    </row>
    <row r="106" spans="1:11" s="52" customFormat="1" ht="31.5" hidden="1" x14ac:dyDescent="0.25">
      <c r="A106" s="183"/>
      <c r="B106" s="56"/>
      <c r="C106" s="56" t="s">
        <v>576</v>
      </c>
      <c r="D106" s="57" t="s">
        <v>144</v>
      </c>
      <c r="E106" s="57">
        <v>1</v>
      </c>
      <c r="F106" s="51"/>
      <c r="G106" s="51"/>
      <c r="H106" s="51"/>
      <c r="I106" s="51" t="e">
        <f>#REF!*5+#REF!*40</f>
        <v>#REF!</v>
      </c>
      <c r="J106" s="66" t="e">
        <f t="shared" si="18"/>
        <v>#REF!</v>
      </c>
      <c r="K106" s="52">
        <v>1.18</v>
      </c>
    </row>
    <row r="107" spans="1:11" s="52" customFormat="1" ht="31.5" hidden="1" x14ac:dyDescent="0.25">
      <c r="A107" s="183"/>
      <c r="B107" s="56"/>
      <c r="C107" s="56" t="s">
        <v>506</v>
      </c>
      <c r="D107" s="57" t="s">
        <v>507</v>
      </c>
      <c r="E107" s="57" t="s">
        <v>12</v>
      </c>
      <c r="F107" s="51"/>
      <c r="G107" s="51"/>
      <c r="H107" s="51"/>
      <c r="I107" s="51">
        <f>I46*(1.92+5.58)</f>
        <v>7050.4631254757714</v>
      </c>
      <c r="J107" s="66">
        <f t="shared" si="18"/>
        <v>8319.546488061409</v>
      </c>
      <c r="K107" s="52">
        <v>1.18</v>
      </c>
    </row>
    <row r="108" spans="1:11" s="52" customFormat="1" ht="21" hidden="1" x14ac:dyDescent="0.25">
      <c r="A108" s="183"/>
      <c r="B108" s="56"/>
      <c r="C108" s="56" t="s">
        <v>577</v>
      </c>
      <c r="D108" s="57" t="s">
        <v>245</v>
      </c>
      <c r="E108" s="57" t="s">
        <v>246</v>
      </c>
      <c r="F108" s="51"/>
      <c r="G108" s="51"/>
      <c r="H108" s="51"/>
      <c r="I108" s="51" t="e">
        <f>#REF!*31+I70*19.2+#REF!*0.5+#REF!*0.2</f>
        <v>#REF!</v>
      </c>
      <c r="J108" s="66" t="e">
        <f t="shared" si="18"/>
        <v>#REF!</v>
      </c>
      <c r="K108" s="52">
        <v>1.18</v>
      </c>
    </row>
    <row r="109" spans="1:11" s="52" customFormat="1" ht="21" hidden="1" x14ac:dyDescent="0.25">
      <c r="A109" s="183"/>
      <c r="B109" s="56"/>
      <c r="C109" s="56" t="s">
        <v>512</v>
      </c>
      <c r="D109" s="57" t="s">
        <v>507</v>
      </c>
      <c r="E109" s="57" t="s">
        <v>12</v>
      </c>
      <c r="F109" s="51"/>
      <c r="G109" s="51"/>
      <c r="H109" s="51"/>
      <c r="I109" s="51" t="e">
        <f>#REF!*7.5</f>
        <v>#REF!</v>
      </c>
      <c r="J109" s="66" t="e">
        <f t="shared" si="18"/>
        <v>#REF!</v>
      </c>
      <c r="K109" s="52">
        <v>1.18</v>
      </c>
    </row>
    <row r="110" spans="1:11" s="52" customFormat="1" ht="21" hidden="1" x14ac:dyDescent="0.25">
      <c r="A110" s="183"/>
      <c r="B110" s="56"/>
      <c r="C110" s="56" t="s">
        <v>515</v>
      </c>
      <c r="D110" s="57" t="s">
        <v>24</v>
      </c>
      <c r="E110" s="57">
        <v>1</v>
      </c>
      <c r="F110" s="51"/>
      <c r="G110" s="51"/>
      <c r="H110" s="51"/>
      <c r="I110" s="58" t="e">
        <f>#REF!+#REF!</f>
        <v>#REF!</v>
      </c>
      <c r="J110" s="66" t="e">
        <f t="shared" si="18"/>
        <v>#REF!</v>
      </c>
      <c r="K110" s="52">
        <v>1.18</v>
      </c>
    </row>
    <row r="111" spans="1:11" s="52" customFormat="1" ht="42" hidden="1" x14ac:dyDescent="0.25">
      <c r="A111" s="183"/>
      <c r="B111" s="56"/>
      <c r="C111" s="56" t="s">
        <v>518</v>
      </c>
      <c r="D111" s="57" t="s">
        <v>24</v>
      </c>
      <c r="E111" s="57">
        <v>1</v>
      </c>
      <c r="F111" s="51"/>
      <c r="G111" s="51"/>
      <c r="H111" s="51"/>
      <c r="I111" s="58">
        <f>I47+I56</f>
        <v>530665.9433928685</v>
      </c>
      <c r="J111" s="66">
        <f t="shared" si="18"/>
        <v>626185.81320358475</v>
      </c>
      <c r="K111" s="52">
        <v>1.18</v>
      </c>
    </row>
    <row r="112" spans="1:11" s="52" customFormat="1" hidden="1" x14ac:dyDescent="0.25">
      <c r="A112" s="183"/>
      <c r="B112" s="51"/>
      <c r="C112" s="67" t="s">
        <v>578</v>
      </c>
      <c r="D112" s="51"/>
      <c r="E112" s="51"/>
      <c r="F112" s="51"/>
      <c r="G112" s="51"/>
      <c r="H112" s="51"/>
      <c r="I112" s="51"/>
      <c r="J112" s="51"/>
    </row>
    <row r="113" spans="1:13" s="52" customFormat="1" ht="52.5" hidden="1" x14ac:dyDescent="0.25">
      <c r="A113" s="131"/>
      <c r="B113" s="56"/>
      <c r="C113" s="56" t="s">
        <v>579</v>
      </c>
      <c r="D113" s="57" t="s">
        <v>24</v>
      </c>
      <c r="E113" s="57">
        <v>1</v>
      </c>
      <c r="F113" s="131"/>
      <c r="G113" s="131"/>
      <c r="H113" s="131"/>
      <c r="I113" s="132" t="e">
        <f>#REF!</f>
        <v>#REF!</v>
      </c>
      <c r="J113" s="133" t="e">
        <f>#REF!</f>
        <v>#REF!</v>
      </c>
    </row>
    <row r="114" spans="1:13" s="52" customFormat="1" ht="42" hidden="1" x14ac:dyDescent="0.25">
      <c r="A114" s="131"/>
      <c r="B114" s="56"/>
      <c r="C114" s="56" t="s">
        <v>580</v>
      </c>
      <c r="D114" s="57" t="s">
        <v>151</v>
      </c>
      <c r="E114" s="57">
        <v>1</v>
      </c>
      <c r="F114" s="131"/>
      <c r="G114" s="131"/>
      <c r="H114" s="131"/>
      <c r="I114" s="132" t="e">
        <f>#REF!</f>
        <v>#REF!</v>
      </c>
      <c r="J114" s="133" t="e">
        <f>#REF!</f>
        <v>#REF!</v>
      </c>
    </row>
    <row r="115" spans="1:13" s="52" customFormat="1" ht="42" hidden="1" x14ac:dyDescent="0.25">
      <c r="A115" s="131"/>
      <c r="B115" s="56"/>
      <c r="C115" s="56" t="s">
        <v>581</v>
      </c>
      <c r="D115" s="57" t="s">
        <v>154</v>
      </c>
      <c r="E115" s="57">
        <v>0.01</v>
      </c>
      <c r="F115" s="131"/>
      <c r="G115" s="131"/>
      <c r="H115" s="131"/>
      <c r="I115" s="132" t="e">
        <f>#REF!</f>
        <v>#REF!</v>
      </c>
      <c r="J115" s="133" t="e">
        <f>#REF!</f>
        <v>#REF!</v>
      </c>
    </row>
    <row r="116" spans="1:13" s="52" customFormat="1" hidden="1" x14ac:dyDescent="0.25">
      <c r="A116" s="183"/>
      <c r="B116" s="51"/>
      <c r="C116" s="51"/>
      <c r="D116" s="51"/>
      <c r="E116" s="51"/>
      <c r="F116" s="51"/>
      <c r="G116" s="51"/>
      <c r="H116" s="51"/>
      <c r="I116" s="51"/>
      <c r="J116" s="51"/>
    </row>
    <row r="117" spans="1:13" s="52" customFormat="1" hidden="1" x14ac:dyDescent="0.25">
      <c r="A117" s="184"/>
    </row>
    <row r="118" spans="1:13" hidden="1" x14ac:dyDescent="0.25">
      <c r="A118" s="185"/>
      <c r="B118" s="216" t="s">
        <v>335</v>
      </c>
      <c r="C118" s="216"/>
      <c r="D118" s="49"/>
      <c r="E118" s="49"/>
      <c r="F118" s="49"/>
      <c r="G118" s="49"/>
      <c r="H118" s="49"/>
      <c r="I118" s="49"/>
      <c r="J118" s="49"/>
    </row>
    <row r="119" spans="1:13" hidden="1" x14ac:dyDescent="0.25">
      <c r="A119" s="186"/>
      <c r="B119" s="37"/>
      <c r="C119" s="41" t="s">
        <v>565</v>
      </c>
      <c r="D119" s="37"/>
      <c r="E119" s="37"/>
      <c r="F119" s="37"/>
      <c r="G119" s="37"/>
      <c r="H119" s="37"/>
      <c r="I119" s="37"/>
      <c r="J119" s="37"/>
    </row>
    <row r="120" spans="1:13" ht="21" hidden="1" x14ac:dyDescent="0.25">
      <c r="A120" s="186"/>
      <c r="B120" s="4"/>
      <c r="C120" s="134" t="s">
        <v>448</v>
      </c>
      <c r="D120" s="5" t="s">
        <v>79</v>
      </c>
      <c r="E120" s="5">
        <v>1</v>
      </c>
      <c r="F120" s="37"/>
      <c r="G120" s="37"/>
      <c r="H120" s="37"/>
      <c r="I120" s="39">
        <f>I81</f>
        <v>847.67439930894</v>
      </c>
      <c r="J120" s="40">
        <f>I120*1.18</f>
        <v>1000.2557911845491</v>
      </c>
    </row>
    <row r="121" spans="1:13" ht="21" hidden="1" x14ac:dyDescent="0.25">
      <c r="A121" s="186"/>
      <c r="B121" s="4"/>
      <c r="C121" s="134" t="s">
        <v>582</v>
      </c>
      <c r="D121" s="5" t="s">
        <v>71</v>
      </c>
      <c r="E121" s="5" t="s">
        <v>12</v>
      </c>
      <c r="F121" s="37"/>
      <c r="G121" s="37"/>
      <c r="H121" s="37"/>
      <c r="I121" s="39">
        <f>I82+I125+I126</f>
        <v>510.28576207091277</v>
      </c>
      <c r="J121" s="40">
        <f>I121*1.18</f>
        <v>602.13719924367706</v>
      </c>
      <c r="M121" s="61"/>
    </row>
    <row r="122" spans="1:13" ht="21" hidden="1" x14ac:dyDescent="0.25">
      <c r="A122" s="186"/>
      <c r="B122" s="4"/>
      <c r="C122" s="134" t="s">
        <v>583</v>
      </c>
      <c r="D122" s="5" t="s">
        <v>71</v>
      </c>
      <c r="E122" s="5" t="s">
        <v>12</v>
      </c>
      <c r="F122" s="37"/>
      <c r="G122" s="37"/>
      <c r="H122" s="37"/>
      <c r="I122" s="39">
        <f>I83+I124+I126</f>
        <v>333.11028279298773</v>
      </c>
      <c r="J122" s="40">
        <f>I122*1.18</f>
        <v>393.07013369572553</v>
      </c>
    </row>
    <row r="123" spans="1:13" ht="31.5" hidden="1" x14ac:dyDescent="0.25">
      <c r="A123" s="186"/>
      <c r="B123" s="4"/>
      <c r="C123" s="135" t="s">
        <v>457</v>
      </c>
      <c r="D123" s="5" t="s">
        <v>71</v>
      </c>
      <c r="E123" s="5" t="s">
        <v>12</v>
      </c>
      <c r="F123" s="37"/>
      <c r="G123" s="37"/>
      <c r="H123" s="37"/>
      <c r="I123" s="39">
        <f t="shared" ref="I123:J126" si="19">I84</f>
        <v>45.541054888008745</v>
      </c>
      <c r="J123" s="40">
        <f t="shared" si="19"/>
        <v>53.738444767850318</v>
      </c>
    </row>
    <row r="124" spans="1:13" ht="31.5" hidden="1" x14ac:dyDescent="0.25">
      <c r="A124" s="186"/>
      <c r="B124" s="4"/>
      <c r="C124" s="135" t="s">
        <v>460</v>
      </c>
      <c r="D124" s="5" t="s">
        <v>461</v>
      </c>
      <c r="E124" s="5" t="s">
        <v>12</v>
      </c>
      <c r="F124" s="37"/>
      <c r="G124" s="37"/>
      <c r="H124" s="37"/>
      <c r="I124" s="39">
        <f t="shared" si="19"/>
        <v>72.033030085300197</v>
      </c>
      <c r="J124" s="40">
        <f t="shared" si="19"/>
        <v>84.998975500654225</v>
      </c>
      <c r="M124" s="136" t="s">
        <v>584</v>
      </c>
    </row>
    <row r="125" spans="1:13" ht="31.5" hidden="1" x14ac:dyDescent="0.25">
      <c r="A125" s="186"/>
      <c r="B125" s="4"/>
      <c r="C125" s="135" t="s">
        <v>464</v>
      </c>
      <c r="D125" s="5" t="s">
        <v>461</v>
      </c>
      <c r="E125" s="5" t="s">
        <v>12</v>
      </c>
      <c r="F125" s="37"/>
      <c r="G125" s="37"/>
      <c r="H125" s="37"/>
      <c r="I125" s="39">
        <f t="shared" si="19"/>
        <v>204.58065824795969</v>
      </c>
      <c r="J125" s="40">
        <f t="shared" si="19"/>
        <v>241.40517673259242</v>
      </c>
    </row>
    <row r="126" spans="1:13" ht="31.5" hidden="1" x14ac:dyDescent="0.25">
      <c r="A126" s="186"/>
      <c r="B126" s="4"/>
      <c r="C126" s="135" t="s">
        <v>467</v>
      </c>
      <c r="D126" s="5" t="s">
        <v>71</v>
      </c>
      <c r="E126" s="5" t="s">
        <v>12</v>
      </c>
      <c r="F126" s="37"/>
      <c r="G126" s="37"/>
      <c r="H126" s="37"/>
      <c r="I126" s="39">
        <f t="shared" si="19"/>
        <v>233.1890299703727</v>
      </c>
      <c r="J126" s="40">
        <f t="shared" si="19"/>
        <v>275.16305536503978</v>
      </c>
    </row>
    <row r="127" spans="1:13" ht="31.5" hidden="1" x14ac:dyDescent="0.25">
      <c r="A127" s="186"/>
      <c r="B127" s="4"/>
      <c r="C127" s="134" t="s">
        <v>585</v>
      </c>
      <c r="D127" s="5" t="s">
        <v>83</v>
      </c>
      <c r="E127" s="5">
        <v>1</v>
      </c>
      <c r="F127" s="37"/>
      <c r="G127" s="37"/>
      <c r="H127" s="37"/>
      <c r="I127" s="39">
        <f>I88+I129+I130</f>
        <v>488.51810833864499</v>
      </c>
      <c r="J127" s="40">
        <f>I127*1.18</f>
        <v>576.45136783960106</v>
      </c>
      <c r="M127" s="137"/>
    </row>
    <row r="128" spans="1:13" ht="21" hidden="1" x14ac:dyDescent="0.25">
      <c r="A128" s="186"/>
      <c r="B128" s="4"/>
      <c r="C128" s="134" t="s">
        <v>586</v>
      </c>
      <c r="D128" s="5" t="s">
        <v>472</v>
      </c>
      <c r="E128" s="5">
        <v>1</v>
      </c>
      <c r="F128" s="37"/>
      <c r="G128" s="37"/>
      <c r="H128" s="37"/>
      <c r="I128" s="39">
        <f>I89+I129+I130</f>
        <v>474.37315490313</v>
      </c>
      <c r="J128" s="40">
        <f>I128*1.18</f>
        <v>559.76032278569335</v>
      </c>
    </row>
    <row r="129" spans="1:22" ht="31.5" hidden="1" x14ac:dyDescent="0.25">
      <c r="A129" s="186"/>
      <c r="B129" s="4"/>
      <c r="C129" s="135" t="s">
        <v>474</v>
      </c>
      <c r="D129" s="5" t="s">
        <v>83</v>
      </c>
      <c r="E129" s="5">
        <v>1</v>
      </c>
      <c r="F129" s="37"/>
      <c r="G129" s="37"/>
      <c r="H129" s="37"/>
      <c r="I129" s="39">
        <f t="shared" ref="I129:J133" si="20">I90</f>
        <v>107.97585654555</v>
      </c>
      <c r="J129" s="40">
        <f t="shared" si="20"/>
        <v>127.41151072374899</v>
      </c>
    </row>
    <row r="130" spans="1:22" ht="21" hidden="1" x14ac:dyDescent="0.25">
      <c r="A130" s="186"/>
      <c r="B130" s="4"/>
      <c r="C130" s="135" t="s">
        <v>89</v>
      </c>
      <c r="D130" s="5" t="s">
        <v>472</v>
      </c>
      <c r="E130" s="5">
        <v>1</v>
      </c>
      <c r="F130" s="37"/>
      <c r="G130" s="37"/>
      <c r="H130" s="37"/>
      <c r="I130" s="39">
        <f t="shared" si="20"/>
        <v>183.19864917878999</v>
      </c>
      <c r="J130" s="40">
        <f t="shared" si="20"/>
        <v>216.17440603097219</v>
      </c>
    </row>
    <row r="131" spans="1:22" ht="21" hidden="1" x14ac:dyDescent="0.25">
      <c r="A131" s="186"/>
      <c r="B131" s="4"/>
      <c r="C131" s="134" t="s">
        <v>587</v>
      </c>
      <c r="D131" s="5" t="s">
        <v>30</v>
      </c>
      <c r="E131" s="5" t="s">
        <v>12</v>
      </c>
      <c r="F131" s="37"/>
      <c r="G131" s="37"/>
      <c r="H131" s="37"/>
      <c r="I131" s="39" t="e">
        <f t="shared" si="20"/>
        <v>#REF!</v>
      </c>
      <c r="J131" s="40" t="e">
        <f t="shared" si="20"/>
        <v>#REF!</v>
      </c>
    </row>
    <row r="132" spans="1:22" ht="42" hidden="1" customHeight="1" x14ac:dyDescent="0.25">
      <c r="A132" s="186"/>
      <c r="B132" s="4"/>
      <c r="C132" s="134" t="s">
        <v>476</v>
      </c>
      <c r="D132" s="5" t="s">
        <v>30</v>
      </c>
      <c r="E132" s="5" t="s">
        <v>12</v>
      </c>
      <c r="F132" s="37"/>
      <c r="G132" s="37"/>
      <c r="H132" s="37"/>
      <c r="I132" s="39" t="e">
        <f t="shared" si="20"/>
        <v>#REF!</v>
      </c>
      <c r="J132" s="40" t="e">
        <f t="shared" si="20"/>
        <v>#REF!</v>
      </c>
      <c r="M132" s="285"/>
      <c r="N132" s="285"/>
      <c r="O132" s="285"/>
      <c r="P132" s="285"/>
      <c r="Q132" s="285"/>
      <c r="R132" s="285"/>
      <c r="S132" s="285"/>
      <c r="T132" s="285"/>
      <c r="U132" s="285"/>
      <c r="V132" s="285"/>
    </row>
    <row r="133" spans="1:22" ht="31.5" hidden="1" x14ac:dyDescent="0.25">
      <c r="A133" s="186"/>
      <c r="B133" s="4"/>
      <c r="C133" s="134" t="s">
        <v>588</v>
      </c>
      <c r="D133" s="5" t="s">
        <v>480</v>
      </c>
      <c r="E133" s="5" t="s">
        <v>246</v>
      </c>
      <c r="F133" s="37"/>
      <c r="G133" s="37"/>
      <c r="H133" s="37"/>
      <c r="I133" s="39" t="e">
        <f t="shared" si="20"/>
        <v>#REF!</v>
      </c>
      <c r="J133" s="40" t="e">
        <f t="shared" si="20"/>
        <v>#REF!</v>
      </c>
    </row>
    <row r="134" spans="1:22" ht="42" hidden="1" x14ac:dyDescent="0.25">
      <c r="A134" s="186"/>
      <c r="B134" s="4"/>
      <c r="C134" s="134" t="s">
        <v>589</v>
      </c>
      <c r="D134" s="5" t="s">
        <v>484</v>
      </c>
      <c r="E134" s="5">
        <v>1</v>
      </c>
      <c r="F134" s="37"/>
      <c r="G134" s="37"/>
      <c r="H134" s="37"/>
      <c r="I134" s="39" t="e">
        <f>I95+I136+I137+I138</f>
        <v>#REF!</v>
      </c>
      <c r="J134" s="40" t="e">
        <f>I134*1.18</f>
        <v>#REF!</v>
      </c>
    </row>
    <row r="135" spans="1:22" ht="31.5" hidden="1" x14ac:dyDescent="0.25">
      <c r="A135" s="186"/>
      <c r="B135" s="4"/>
      <c r="C135" s="134" t="s">
        <v>590</v>
      </c>
      <c r="D135" s="5" t="s">
        <v>484</v>
      </c>
      <c r="E135" s="5">
        <v>1</v>
      </c>
      <c r="F135" s="37"/>
      <c r="G135" s="37"/>
      <c r="H135" s="37"/>
      <c r="I135" s="39" t="e">
        <f>I96+I137+I136+I138</f>
        <v>#REF!</v>
      </c>
      <c r="J135" s="40" t="e">
        <f>I135*1.18</f>
        <v>#REF!</v>
      </c>
    </row>
    <row r="136" spans="1:22" ht="21" hidden="1" x14ac:dyDescent="0.25">
      <c r="A136" s="186"/>
      <c r="B136" s="4"/>
      <c r="C136" s="135" t="s">
        <v>490</v>
      </c>
      <c r="D136" s="5" t="s">
        <v>83</v>
      </c>
      <c r="E136" s="5">
        <v>1</v>
      </c>
      <c r="F136" s="37"/>
      <c r="G136" s="37"/>
      <c r="H136" s="37"/>
      <c r="I136" s="39" t="e">
        <f t="shared" ref="I136:J141" si="21">I97</f>
        <v>#REF!</v>
      </c>
      <c r="J136" s="40" t="e">
        <f t="shared" si="21"/>
        <v>#REF!</v>
      </c>
    </row>
    <row r="137" spans="1:22" ht="31.5" hidden="1" x14ac:dyDescent="0.25">
      <c r="A137" s="186"/>
      <c r="B137" s="4"/>
      <c r="C137" s="135" t="s">
        <v>493</v>
      </c>
      <c r="D137" s="5" t="s">
        <v>83</v>
      </c>
      <c r="E137" s="5">
        <v>1</v>
      </c>
      <c r="F137" s="37"/>
      <c r="G137" s="37"/>
      <c r="H137" s="37"/>
      <c r="I137" s="39" t="e">
        <f t="shared" si="21"/>
        <v>#REF!</v>
      </c>
      <c r="J137" s="40" t="e">
        <f t="shared" si="21"/>
        <v>#REF!</v>
      </c>
    </row>
    <row r="138" spans="1:22" ht="21" hidden="1" x14ac:dyDescent="0.25">
      <c r="A138" s="186"/>
      <c r="B138" s="4"/>
      <c r="C138" s="135" t="s">
        <v>496</v>
      </c>
      <c r="D138" s="5" t="s">
        <v>83</v>
      </c>
      <c r="E138" s="5">
        <v>1</v>
      </c>
      <c r="F138" s="37"/>
      <c r="G138" s="37"/>
      <c r="H138" s="37"/>
      <c r="I138" s="39" t="e">
        <f t="shared" si="21"/>
        <v>#REF!</v>
      </c>
      <c r="J138" s="40" t="e">
        <f t="shared" si="21"/>
        <v>#REF!</v>
      </c>
    </row>
    <row r="139" spans="1:22" hidden="1" x14ac:dyDescent="0.25">
      <c r="A139" s="186"/>
      <c r="B139" s="37"/>
      <c r="C139" s="138" t="s">
        <v>571</v>
      </c>
      <c r="D139" s="37"/>
      <c r="E139" s="37"/>
      <c r="F139" s="37"/>
      <c r="G139" s="37"/>
      <c r="H139" s="37"/>
      <c r="I139" s="39">
        <f t="shared" si="21"/>
        <v>0</v>
      </c>
      <c r="J139" s="40">
        <f t="shared" si="21"/>
        <v>0</v>
      </c>
    </row>
    <row r="140" spans="1:22" ht="31.5" hidden="1" x14ac:dyDescent="0.25">
      <c r="A140" s="186"/>
      <c r="B140" s="4"/>
      <c r="C140" s="135" t="s">
        <v>498</v>
      </c>
      <c r="D140" s="5" t="s">
        <v>109</v>
      </c>
      <c r="E140" s="5">
        <v>1</v>
      </c>
      <c r="F140" s="37"/>
      <c r="G140" s="37"/>
      <c r="H140" s="37"/>
      <c r="I140" s="39">
        <f t="shared" si="21"/>
        <v>2352.5356554049899</v>
      </c>
      <c r="J140" s="40">
        <f t="shared" si="21"/>
        <v>2775.9920733778881</v>
      </c>
      <c r="K140">
        <v>1.18</v>
      </c>
    </row>
    <row r="141" spans="1:22" ht="31.5" hidden="1" x14ac:dyDescent="0.25">
      <c r="A141" s="186"/>
      <c r="B141" s="4"/>
      <c r="C141" s="135" t="s">
        <v>500</v>
      </c>
      <c r="D141" s="5" t="s">
        <v>484</v>
      </c>
      <c r="E141" s="5">
        <v>1</v>
      </c>
      <c r="F141" s="37"/>
      <c r="G141" s="37"/>
      <c r="H141" s="37"/>
      <c r="I141" s="39" t="e">
        <f t="shared" si="21"/>
        <v>#REF!</v>
      </c>
      <c r="J141" s="40" t="e">
        <f t="shared" si="21"/>
        <v>#REF!</v>
      </c>
      <c r="K141">
        <v>1.18</v>
      </c>
    </row>
    <row r="142" spans="1:22" hidden="1" x14ac:dyDescent="0.25">
      <c r="A142" s="186"/>
      <c r="B142" s="4"/>
      <c r="C142" s="134"/>
      <c r="D142" s="5"/>
      <c r="E142" s="5"/>
      <c r="F142" s="37"/>
      <c r="G142" s="37"/>
      <c r="H142" s="37"/>
      <c r="I142" s="39"/>
      <c r="J142" s="40"/>
      <c r="K142">
        <v>1.18</v>
      </c>
    </row>
    <row r="143" spans="1:22" hidden="1" x14ac:dyDescent="0.25">
      <c r="A143" s="186"/>
      <c r="B143" s="4"/>
      <c r="C143" s="134"/>
      <c r="D143" s="5"/>
      <c r="E143" s="5"/>
      <c r="F143" s="37"/>
      <c r="G143" s="37"/>
      <c r="H143" s="37"/>
      <c r="I143" s="39"/>
      <c r="J143" s="40"/>
      <c r="K143">
        <v>1.18</v>
      </c>
    </row>
    <row r="144" spans="1:22" hidden="1" x14ac:dyDescent="0.25">
      <c r="A144" s="186"/>
      <c r="B144" s="4"/>
      <c r="C144" s="134"/>
      <c r="D144" s="5"/>
      <c r="E144" s="5"/>
      <c r="F144" s="37"/>
      <c r="G144" s="37"/>
      <c r="H144" s="37"/>
      <c r="I144" s="39"/>
      <c r="J144" s="40"/>
      <c r="K144">
        <v>1.18</v>
      </c>
    </row>
    <row r="145" spans="1:11" hidden="1" x14ac:dyDescent="0.25">
      <c r="A145" s="186"/>
      <c r="B145" s="4"/>
      <c r="C145" s="134"/>
      <c r="D145" s="5"/>
      <c r="E145" s="5"/>
      <c r="F145" s="37"/>
      <c r="G145" s="37"/>
      <c r="H145" s="37"/>
      <c r="I145" s="39"/>
      <c r="J145" s="40"/>
      <c r="K145">
        <v>1.18</v>
      </c>
    </row>
    <row r="146" spans="1:11" hidden="1" x14ac:dyDescent="0.25">
      <c r="A146" s="186"/>
      <c r="B146" s="4"/>
      <c r="C146" s="135"/>
      <c r="D146" s="5"/>
      <c r="E146" s="5"/>
      <c r="F146" s="37"/>
      <c r="G146" s="37"/>
      <c r="H146" s="37"/>
      <c r="I146" s="39"/>
      <c r="J146" s="40"/>
      <c r="K146">
        <v>1.18</v>
      </c>
    </row>
    <row r="147" spans="1:11" hidden="1" x14ac:dyDescent="0.25">
      <c r="A147" s="186"/>
      <c r="B147" s="4"/>
      <c r="C147" s="135"/>
      <c r="D147" s="5"/>
      <c r="E147" s="5"/>
      <c r="F147" s="37"/>
      <c r="G147" s="37"/>
      <c r="H147" s="37"/>
      <c r="I147" s="39"/>
      <c r="J147" s="40"/>
      <c r="K147">
        <v>1.18</v>
      </c>
    </row>
    <row r="148" spans="1:11" hidden="1" x14ac:dyDescent="0.25">
      <c r="A148" s="186"/>
      <c r="B148" s="4"/>
      <c r="C148" s="135"/>
      <c r="D148" s="5"/>
      <c r="E148" s="5"/>
      <c r="F148" s="37"/>
      <c r="G148" s="37"/>
      <c r="H148" s="37"/>
      <c r="I148" s="39"/>
      <c r="J148" s="40"/>
      <c r="K148">
        <v>1.18</v>
      </c>
    </row>
    <row r="149" spans="1:11" hidden="1" x14ac:dyDescent="0.25">
      <c r="A149" s="186"/>
      <c r="B149" s="4"/>
      <c r="C149" s="134"/>
      <c r="D149" s="5"/>
      <c r="E149" s="5"/>
      <c r="F149" s="37"/>
      <c r="G149" s="37"/>
      <c r="H149" s="37"/>
      <c r="I149" s="39"/>
      <c r="J149" s="40"/>
      <c r="K149">
        <v>1.18</v>
      </c>
    </row>
    <row r="150" spans="1:11" s="52" customFormat="1" ht="42" hidden="1" x14ac:dyDescent="0.25">
      <c r="A150" s="183"/>
      <c r="B150" s="56"/>
      <c r="C150" s="126" t="s">
        <v>518</v>
      </c>
      <c r="D150" s="57" t="s">
        <v>24</v>
      </c>
      <c r="E150" s="57">
        <v>1</v>
      </c>
      <c r="F150" s="51"/>
      <c r="G150" s="51"/>
      <c r="H150" s="51"/>
      <c r="I150" s="58">
        <f t="shared" ref="I150:J154" si="22">I111</f>
        <v>530665.9433928685</v>
      </c>
      <c r="J150" s="66">
        <f t="shared" si="22"/>
        <v>626185.81320358475</v>
      </c>
      <c r="K150" s="52">
        <v>1.18</v>
      </c>
    </row>
    <row r="151" spans="1:11" s="52" customFormat="1" hidden="1" x14ac:dyDescent="0.25">
      <c r="A151" s="183"/>
      <c r="B151" s="51"/>
      <c r="C151" s="139" t="s">
        <v>578</v>
      </c>
      <c r="D151" s="51"/>
      <c r="E151" s="51"/>
      <c r="F151" s="51"/>
      <c r="G151" s="51"/>
      <c r="H151" s="51"/>
      <c r="I151" s="58">
        <f t="shared" si="22"/>
        <v>0</v>
      </c>
      <c r="J151" s="66">
        <f t="shared" si="22"/>
        <v>0</v>
      </c>
    </row>
    <row r="152" spans="1:11" s="52" customFormat="1" ht="31.5" hidden="1" x14ac:dyDescent="0.25">
      <c r="A152" s="131"/>
      <c r="B152" s="56"/>
      <c r="C152" s="126" t="s">
        <v>520</v>
      </c>
      <c r="D152" s="57" t="s">
        <v>24</v>
      </c>
      <c r="E152" s="57">
        <v>1</v>
      </c>
      <c r="F152" s="131"/>
      <c r="G152" s="131"/>
      <c r="H152" s="131"/>
      <c r="I152" s="58" t="e">
        <f t="shared" si="22"/>
        <v>#REF!</v>
      </c>
      <c r="J152" s="66" t="e">
        <f t="shared" si="22"/>
        <v>#REF!</v>
      </c>
    </row>
    <row r="153" spans="1:11" s="52" customFormat="1" ht="21" hidden="1" x14ac:dyDescent="0.25">
      <c r="A153" s="131"/>
      <c r="B153" s="56"/>
      <c r="C153" s="126" t="s">
        <v>593</v>
      </c>
      <c r="D153" s="57" t="s">
        <v>151</v>
      </c>
      <c r="E153" s="57">
        <v>1</v>
      </c>
      <c r="F153" s="131"/>
      <c r="G153" s="131"/>
      <c r="H153" s="131"/>
      <c r="I153" s="58" t="e">
        <f t="shared" si="22"/>
        <v>#REF!</v>
      </c>
      <c r="J153" s="66" t="e">
        <f t="shared" si="22"/>
        <v>#REF!</v>
      </c>
    </row>
    <row r="154" spans="1:11" s="52" customFormat="1" ht="21" hidden="1" x14ac:dyDescent="0.25">
      <c r="A154" s="131"/>
      <c r="B154" s="56"/>
      <c r="C154" s="126" t="s">
        <v>523</v>
      </c>
      <c r="D154" s="57" t="s">
        <v>154</v>
      </c>
      <c r="E154" s="57">
        <v>0.01</v>
      </c>
      <c r="F154" s="131"/>
      <c r="G154" s="131"/>
      <c r="H154" s="131"/>
      <c r="I154" s="58" t="e">
        <f t="shared" si="22"/>
        <v>#REF!</v>
      </c>
      <c r="J154" s="66" t="e">
        <f t="shared" si="22"/>
        <v>#REF!</v>
      </c>
    </row>
    <row r="155" spans="1:11" s="52" customFormat="1" hidden="1" x14ac:dyDescent="0.25">
      <c r="A155" s="183"/>
      <c r="B155" s="51"/>
      <c r="C155" s="51"/>
      <c r="D155" s="51"/>
      <c r="E155" s="51"/>
      <c r="F155" s="51"/>
      <c r="G155" s="51"/>
      <c r="H155" s="51"/>
      <c r="I155" s="51"/>
      <c r="J155" s="51"/>
    </row>
    <row r="157" spans="1:11" x14ac:dyDescent="0.25">
      <c r="A157"/>
      <c r="B157" s="188" t="s">
        <v>682</v>
      </c>
      <c r="C157" s="187"/>
      <c r="D157" s="187"/>
      <c r="E157" s="187"/>
      <c r="F157" s="187"/>
      <c r="G157" s="187"/>
      <c r="H157" s="187"/>
    </row>
    <row r="158" spans="1:11" x14ac:dyDescent="0.25">
      <c r="A158"/>
      <c r="B158" s="188"/>
    </row>
    <row r="159" spans="1:11" x14ac:dyDescent="0.25">
      <c r="A159"/>
      <c r="B159" s="188"/>
    </row>
    <row r="160" spans="1:11" x14ac:dyDescent="0.25">
      <c r="A160"/>
      <c r="B160" s="188" t="s">
        <v>683</v>
      </c>
      <c r="C160" s="187"/>
      <c r="D160" s="187"/>
      <c r="E160" s="187"/>
      <c r="F160" s="187"/>
      <c r="G160" s="187"/>
      <c r="H160" s="187"/>
    </row>
  </sheetData>
  <mergeCells count="35">
    <mergeCell ref="A12:J12"/>
    <mergeCell ref="A1:D1"/>
    <mergeCell ref="A2:D2"/>
    <mergeCell ref="A3:D3"/>
    <mergeCell ref="A4:D4"/>
    <mergeCell ref="G4:K4"/>
    <mergeCell ref="A5:J5"/>
    <mergeCell ref="A6:J6"/>
    <mergeCell ref="A7:J7"/>
    <mergeCell ref="E1:K3"/>
    <mergeCell ref="A13:C13"/>
    <mergeCell ref="D13:G13"/>
    <mergeCell ref="H13:J13"/>
    <mergeCell ref="A14:C14"/>
    <mergeCell ref="D14:G14"/>
    <mergeCell ref="H14:J14"/>
    <mergeCell ref="B44:D44"/>
    <mergeCell ref="A15:J15"/>
    <mergeCell ref="A16:J16"/>
    <mergeCell ref="A17:C17"/>
    <mergeCell ref="D17:J17"/>
    <mergeCell ref="A18:G18"/>
    <mergeCell ref="H18:J18"/>
    <mergeCell ref="A19:J19"/>
    <mergeCell ref="A20:C20"/>
    <mergeCell ref="D20:G20"/>
    <mergeCell ref="H20:J20"/>
    <mergeCell ref="B23:D23"/>
    <mergeCell ref="M132:V132"/>
    <mergeCell ref="B54:D54"/>
    <mergeCell ref="B60:D60"/>
    <mergeCell ref="B65:D65"/>
    <mergeCell ref="B79:C79"/>
    <mergeCell ref="M93:V93"/>
    <mergeCell ref="B118:C118"/>
  </mergeCells>
  <pageMargins left="0.7" right="0.7" top="0.75" bottom="0.75" header="0.3" footer="0.3"/>
  <pageSetup paperSize="9" scale="8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0"/>
  <sheetViews>
    <sheetView tabSelected="1" view="pageBreakPreview" topLeftCell="A7" zoomScaleNormal="100" zoomScaleSheetLayoutView="100" workbookViewId="0">
      <selection activeCell="P78" sqref="P78"/>
    </sheetView>
  </sheetViews>
  <sheetFormatPr defaultRowHeight="15" outlineLevelRow="1" x14ac:dyDescent="0.25"/>
  <cols>
    <col min="1" max="1" width="5.140625" style="175" customWidth="1"/>
    <col min="2" max="2" width="15.7109375" customWidth="1"/>
    <col min="3" max="3" width="40.28515625" customWidth="1"/>
    <col min="4" max="4" width="11.85546875" customWidth="1"/>
    <col min="5" max="5" width="10.42578125" customWidth="1"/>
    <col min="6" max="6" width="11.28515625" customWidth="1"/>
    <col min="7" max="7" width="9.85546875" customWidth="1"/>
    <col min="8" max="8" width="10.28515625" customWidth="1"/>
    <col min="9" max="9" width="12" customWidth="1"/>
    <col min="10" max="10" width="12.7109375" customWidth="1"/>
    <col min="11" max="11" width="0" hidden="1" customWidth="1"/>
  </cols>
  <sheetData>
    <row r="1" spans="1:12" x14ac:dyDescent="0.25">
      <c r="A1" s="209"/>
      <c r="B1" s="209"/>
      <c r="C1" s="209"/>
      <c r="D1" s="209"/>
      <c r="E1" s="199" t="s">
        <v>709</v>
      </c>
      <c r="F1" s="199"/>
      <c r="G1" s="199"/>
      <c r="H1" s="199"/>
      <c r="I1" s="199"/>
      <c r="J1" s="199"/>
      <c r="K1" s="199"/>
    </row>
    <row r="2" spans="1:12" x14ac:dyDescent="0.25">
      <c r="A2" s="209"/>
      <c r="B2" s="209"/>
      <c r="C2" s="209"/>
      <c r="D2" s="209"/>
      <c r="E2" s="199"/>
      <c r="F2" s="199"/>
      <c r="G2" s="199"/>
      <c r="H2" s="199"/>
      <c r="I2" s="199"/>
      <c r="J2" s="199"/>
      <c r="K2" s="199"/>
    </row>
    <row r="3" spans="1:12" x14ac:dyDescent="0.25">
      <c r="A3" s="209"/>
      <c r="B3" s="209"/>
      <c r="C3" s="209"/>
      <c r="D3" s="209"/>
      <c r="E3" s="199"/>
      <c r="F3" s="199"/>
      <c r="G3" s="199"/>
      <c r="H3" s="199"/>
      <c r="I3" s="199"/>
      <c r="J3" s="199"/>
      <c r="K3" s="199"/>
    </row>
    <row r="4" spans="1:12" x14ac:dyDescent="0.25">
      <c r="A4" s="210"/>
      <c r="B4" s="210"/>
      <c r="C4" s="210"/>
      <c r="D4" s="210"/>
      <c r="G4" s="313" t="s">
        <v>692</v>
      </c>
      <c r="H4" s="313"/>
      <c r="I4" s="313"/>
      <c r="J4" s="313"/>
      <c r="K4" s="313"/>
    </row>
    <row r="5" spans="1:12" ht="15" customHeight="1" x14ac:dyDescent="0.25">
      <c r="A5" s="211" t="s">
        <v>0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2" ht="15" customHeight="1" x14ac:dyDescent="0.25">
      <c r="A6" s="211" t="s">
        <v>1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2" ht="15" customHeight="1" x14ac:dyDescent="0.25">
      <c r="A7" s="211" t="s">
        <v>696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2" ht="15" customHeight="1" x14ac:dyDescent="0.25">
      <c r="A8" s="174"/>
      <c r="B8" s="152"/>
      <c r="C8" s="152"/>
      <c r="D8" s="152"/>
      <c r="E8" s="152"/>
      <c r="F8" s="152"/>
      <c r="G8" s="152"/>
      <c r="H8" s="152"/>
      <c r="I8" s="152"/>
      <c r="J8" s="152"/>
    </row>
    <row r="9" spans="1:12" ht="15" customHeight="1" x14ac:dyDescent="0.25">
      <c r="A9" s="175" t="s">
        <v>691</v>
      </c>
      <c r="E9" s="152"/>
      <c r="F9" s="152"/>
      <c r="G9" s="152"/>
      <c r="H9" s="152"/>
      <c r="I9" s="152"/>
      <c r="J9" s="152"/>
    </row>
    <row r="10" spans="1:12" ht="15" customHeight="1" x14ac:dyDescent="0.25">
      <c r="A10" s="175" t="s">
        <v>645</v>
      </c>
      <c r="E10" s="152"/>
      <c r="F10" s="152"/>
      <c r="G10" s="152"/>
      <c r="H10" s="152"/>
      <c r="I10" s="152"/>
      <c r="J10" s="152"/>
    </row>
    <row r="11" spans="1:12" ht="15" customHeight="1" x14ac:dyDescent="0.25">
      <c r="A11" s="151"/>
      <c r="B11" s="101"/>
      <c r="C11" s="101"/>
      <c r="D11" s="101"/>
      <c r="E11" s="101"/>
      <c r="F11" s="101"/>
      <c r="G11" s="101"/>
      <c r="H11" s="101"/>
      <c r="I11" s="101"/>
      <c r="J11" s="101"/>
    </row>
    <row r="12" spans="1:12" ht="15.75" thickBot="1" x14ac:dyDescent="0.3">
      <c r="A12" s="260" t="s">
        <v>435</v>
      </c>
      <c r="B12" s="261"/>
      <c r="C12" s="261"/>
      <c r="D12" s="261"/>
      <c r="E12" s="261"/>
      <c r="F12" s="261"/>
      <c r="G12" s="261"/>
      <c r="H12" s="261"/>
      <c r="I12" s="261"/>
      <c r="J12" s="262"/>
    </row>
    <row r="13" spans="1:12" ht="39" customHeight="1" thickBot="1" x14ac:dyDescent="0.3">
      <c r="A13" s="263" t="s">
        <v>58</v>
      </c>
      <c r="B13" s="264"/>
      <c r="C13" s="265"/>
      <c r="D13" s="263" t="s">
        <v>595</v>
      </c>
      <c r="E13" s="264"/>
      <c r="F13" s="264"/>
      <c r="G13" s="265"/>
      <c r="H13" s="288" t="s">
        <v>438</v>
      </c>
      <c r="I13" s="289"/>
      <c r="J13" s="290"/>
    </row>
    <row r="14" spans="1:12" ht="15" customHeight="1" thickBot="1" x14ac:dyDescent="0.3">
      <c r="A14" s="309" t="s">
        <v>439</v>
      </c>
      <c r="B14" s="309"/>
      <c r="C14" s="309"/>
      <c r="D14" s="309" t="s">
        <v>596</v>
      </c>
      <c r="E14" s="309"/>
      <c r="F14" s="309"/>
      <c r="G14" s="309"/>
      <c r="H14" s="310" t="s">
        <v>389</v>
      </c>
      <c r="I14" s="311"/>
      <c r="J14" s="312"/>
    </row>
    <row r="15" spans="1:12" s="73" customFormat="1" ht="15" customHeight="1" thickBot="1" x14ac:dyDescent="0.3">
      <c r="A15" s="299" t="s">
        <v>441</v>
      </c>
      <c r="B15" s="300"/>
      <c r="C15" s="300"/>
      <c r="D15" s="300"/>
      <c r="E15" s="300"/>
      <c r="F15" s="300"/>
      <c r="G15" s="300"/>
      <c r="H15" s="300"/>
      <c r="I15" s="300"/>
      <c r="J15" s="301"/>
      <c r="L15" s="102"/>
    </row>
    <row r="16" spans="1:12" ht="15" customHeight="1" thickBot="1" x14ac:dyDescent="0.3">
      <c r="A16" s="302" t="s">
        <v>442</v>
      </c>
      <c r="B16" s="303"/>
      <c r="C16" s="303"/>
      <c r="D16" s="303"/>
      <c r="E16" s="303"/>
      <c r="F16" s="303"/>
      <c r="G16" s="303"/>
      <c r="H16" s="303"/>
      <c r="I16" s="303"/>
      <c r="J16" s="304"/>
    </row>
    <row r="17" spans="1:15" ht="15" customHeight="1" thickBot="1" x14ac:dyDescent="0.3">
      <c r="A17" s="305" t="s">
        <v>392</v>
      </c>
      <c r="B17" s="306"/>
      <c r="C17" s="307"/>
      <c r="D17" s="276" t="s">
        <v>443</v>
      </c>
      <c r="E17" s="277"/>
      <c r="F17" s="277"/>
      <c r="G17" s="277"/>
      <c r="H17" s="277"/>
      <c r="I17" s="277"/>
      <c r="J17" s="278"/>
    </row>
    <row r="18" spans="1:15" ht="15" customHeight="1" thickBot="1" x14ac:dyDescent="0.3">
      <c r="A18" s="302" t="s">
        <v>444</v>
      </c>
      <c r="B18" s="303"/>
      <c r="C18" s="303"/>
      <c r="D18" s="303"/>
      <c r="E18" s="303"/>
      <c r="F18" s="303"/>
      <c r="G18" s="304"/>
      <c r="H18" s="282" t="s">
        <v>443</v>
      </c>
      <c r="I18" s="283"/>
      <c r="J18" s="284"/>
    </row>
    <row r="19" spans="1:15" ht="15" customHeight="1" thickBot="1" x14ac:dyDescent="0.3">
      <c r="A19" s="305" t="s">
        <v>394</v>
      </c>
      <c r="B19" s="306"/>
      <c r="C19" s="306"/>
      <c r="D19" s="306"/>
      <c r="E19" s="306"/>
      <c r="F19" s="306"/>
      <c r="G19" s="306"/>
      <c r="H19" s="306"/>
      <c r="I19" s="306"/>
      <c r="J19" s="307"/>
    </row>
    <row r="20" spans="1:15" ht="15" customHeight="1" thickBot="1" x14ac:dyDescent="0.3">
      <c r="A20" s="266">
        <f>1.011*1.05*1.04*1.063*1.03</f>
        <v>1.2087716986800001</v>
      </c>
      <c r="B20" s="267"/>
      <c r="C20" s="268"/>
      <c r="D20" s="266">
        <f>1.011*1.05*1.063*1.03</f>
        <v>1.1622804794999999</v>
      </c>
      <c r="E20" s="267"/>
      <c r="F20" s="267"/>
      <c r="G20" s="268"/>
      <c r="H20" s="269">
        <f>1.011*1.05*1.03</f>
        <v>1.0933965000000001</v>
      </c>
      <c r="I20" s="270"/>
      <c r="J20" s="271"/>
    </row>
    <row r="21" spans="1:15" ht="45" x14ac:dyDescent="0.25">
      <c r="A21" s="7" t="s">
        <v>2</v>
      </c>
      <c r="B21" s="103" t="s">
        <v>3</v>
      </c>
      <c r="C21" s="103" t="s">
        <v>4</v>
      </c>
      <c r="D21" s="103" t="s">
        <v>5</v>
      </c>
      <c r="E21" s="103" t="s">
        <v>6</v>
      </c>
      <c r="F21" s="103" t="s">
        <v>7</v>
      </c>
      <c r="G21" s="103" t="s">
        <v>8</v>
      </c>
      <c r="H21" s="104" t="s">
        <v>445</v>
      </c>
      <c r="I21" s="104" t="s">
        <v>65</v>
      </c>
      <c r="J21" s="104" t="s">
        <v>66</v>
      </c>
    </row>
    <row r="22" spans="1:15" x14ac:dyDescent="0.25">
      <c r="A22" s="4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  <c r="G22" s="3">
        <v>7</v>
      </c>
      <c r="H22" s="3">
        <v>8</v>
      </c>
      <c r="I22" s="3">
        <v>9</v>
      </c>
      <c r="J22" s="3">
        <v>10</v>
      </c>
    </row>
    <row r="23" spans="1:15" x14ac:dyDescent="0.25">
      <c r="A23" s="18"/>
      <c r="B23" s="272" t="s">
        <v>597</v>
      </c>
      <c r="C23" s="272"/>
      <c r="D23" s="272"/>
      <c r="E23" s="149"/>
      <c r="F23" s="149"/>
      <c r="G23" s="149"/>
      <c r="H23" s="11"/>
      <c r="I23" s="11"/>
      <c r="J23" s="11"/>
    </row>
    <row r="24" spans="1:15" ht="21" x14ac:dyDescent="0.25">
      <c r="A24" s="4">
        <v>1</v>
      </c>
      <c r="B24" s="4" t="s">
        <v>73</v>
      </c>
      <c r="C24" s="4" t="s">
        <v>74</v>
      </c>
      <c r="D24" s="5" t="s">
        <v>75</v>
      </c>
      <c r="E24" s="5">
        <v>0.01</v>
      </c>
      <c r="F24" s="91">
        <v>1490</v>
      </c>
      <c r="G24" s="91">
        <f>F24*E24</f>
        <v>14.9</v>
      </c>
      <c r="H24" s="153">
        <f>D20</f>
        <v>1.1622804794999999</v>
      </c>
      <c r="I24" s="154">
        <f>H24*G24</f>
        <v>17.317979144549998</v>
      </c>
      <c r="J24" s="155">
        <f t="shared" ref="J24:J42" si="0">I24*1.18</f>
        <v>20.435215390568995</v>
      </c>
    </row>
    <row r="25" spans="1:15" ht="21" outlineLevel="1" x14ac:dyDescent="0.25">
      <c r="A25" s="7">
        <v>2</v>
      </c>
      <c r="B25" s="7" t="s">
        <v>447</v>
      </c>
      <c r="C25" s="7" t="s">
        <v>448</v>
      </c>
      <c r="D25" s="31" t="s">
        <v>79</v>
      </c>
      <c r="E25" s="31">
        <v>1</v>
      </c>
      <c r="F25" s="31">
        <v>729.32</v>
      </c>
      <c r="G25" s="91">
        <f t="shared" ref="G25:G42" si="1">F25*E25</f>
        <v>729.32</v>
      </c>
      <c r="H25" s="159">
        <f>D20</f>
        <v>1.1622804794999999</v>
      </c>
      <c r="I25" s="154">
        <f>H25*G25</f>
        <v>847.67439930894</v>
      </c>
      <c r="J25" s="155">
        <f t="shared" si="0"/>
        <v>1000.2557911845491</v>
      </c>
      <c r="L25" s="61"/>
    </row>
    <row r="26" spans="1:15" ht="31.5" outlineLevel="1" x14ac:dyDescent="0.25">
      <c r="A26" s="4">
        <v>3</v>
      </c>
      <c r="B26" s="4" t="s">
        <v>450</v>
      </c>
      <c r="C26" s="4" t="s">
        <v>451</v>
      </c>
      <c r="D26" s="5" t="s">
        <v>71</v>
      </c>
      <c r="E26" s="5">
        <v>0.01</v>
      </c>
      <c r="F26" s="91">
        <v>6239.12</v>
      </c>
      <c r="G26" s="91">
        <f t="shared" si="1"/>
        <v>62.391199999999998</v>
      </c>
      <c r="H26" s="159">
        <f>D20</f>
        <v>1.1622804794999999</v>
      </c>
      <c r="I26" s="154">
        <f t="shared" ref="I26:I42" si="2">H26*G26</f>
        <v>72.516073852580391</v>
      </c>
      <c r="J26" s="155">
        <f t="shared" si="0"/>
        <v>85.568967146044855</v>
      </c>
    </row>
    <row r="27" spans="1:15" ht="31.5" outlineLevel="1" x14ac:dyDescent="0.25">
      <c r="A27" s="7">
        <v>4</v>
      </c>
      <c r="B27" s="4" t="s">
        <v>453</v>
      </c>
      <c r="C27" s="4" t="s">
        <v>454</v>
      </c>
      <c r="D27" s="5" t="s">
        <v>71</v>
      </c>
      <c r="E27" s="5">
        <v>0.01</v>
      </c>
      <c r="F27" s="91">
        <v>2399.44</v>
      </c>
      <c r="G27" s="91">
        <f t="shared" si="1"/>
        <v>23.994400000000002</v>
      </c>
      <c r="H27" s="159">
        <f>D20</f>
        <v>1.1622804794999999</v>
      </c>
      <c r="I27" s="154">
        <f t="shared" si="2"/>
        <v>27.888222737314802</v>
      </c>
      <c r="J27" s="155">
        <f t="shared" si="0"/>
        <v>32.908102830031467</v>
      </c>
    </row>
    <row r="28" spans="1:15" ht="31.5" outlineLevel="1" x14ac:dyDescent="0.25">
      <c r="A28" s="4">
        <v>5</v>
      </c>
      <c r="B28" s="4" t="s">
        <v>456</v>
      </c>
      <c r="C28" s="4" t="s">
        <v>457</v>
      </c>
      <c r="D28" s="5" t="s">
        <v>71</v>
      </c>
      <c r="E28" s="5">
        <v>0.01</v>
      </c>
      <c r="F28" s="91">
        <v>3918.25</v>
      </c>
      <c r="G28" s="91">
        <f t="shared" si="1"/>
        <v>39.182499999999997</v>
      </c>
      <c r="H28" s="159">
        <f>D20</f>
        <v>1.1622804794999999</v>
      </c>
      <c r="I28" s="154">
        <f t="shared" si="2"/>
        <v>45.541054888008745</v>
      </c>
      <c r="J28" s="155">
        <f t="shared" si="0"/>
        <v>53.738444767850318</v>
      </c>
    </row>
    <row r="29" spans="1:15" ht="31.5" outlineLevel="1" x14ac:dyDescent="0.25">
      <c r="A29" s="7">
        <v>6</v>
      </c>
      <c r="B29" s="4" t="s">
        <v>459</v>
      </c>
      <c r="C29" s="4" t="s">
        <v>460</v>
      </c>
      <c r="D29" s="5" t="s">
        <v>461</v>
      </c>
      <c r="E29" s="5">
        <v>0.01</v>
      </c>
      <c r="F29" s="91">
        <v>6197.56</v>
      </c>
      <c r="G29" s="91">
        <f t="shared" si="1"/>
        <v>61.975600000000007</v>
      </c>
      <c r="H29" s="159">
        <f>D20</f>
        <v>1.1622804794999999</v>
      </c>
      <c r="I29" s="154">
        <f t="shared" si="2"/>
        <v>72.033030085300197</v>
      </c>
      <c r="J29" s="155">
        <f t="shared" si="0"/>
        <v>84.998975500654225</v>
      </c>
    </row>
    <row r="30" spans="1:15" ht="31.5" outlineLevel="1" x14ac:dyDescent="0.25">
      <c r="A30" s="4">
        <v>7</v>
      </c>
      <c r="B30" s="4" t="s">
        <v>463</v>
      </c>
      <c r="C30" s="4" t="s">
        <v>464</v>
      </c>
      <c r="D30" s="5" t="s">
        <v>461</v>
      </c>
      <c r="E30" s="5">
        <v>0.01</v>
      </c>
      <c r="F30" s="91">
        <v>17601.66</v>
      </c>
      <c r="G30" s="91">
        <f t="shared" si="1"/>
        <v>176.01660000000001</v>
      </c>
      <c r="H30" s="159">
        <f>D20</f>
        <v>1.1622804794999999</v>
      </c>
      <c r="I30" s="154">
        <f t="shared" si="2"/>
        <v>204.58065824795969</v>
      </c>
      <c r="J30" s="155">
        <f t="shared" si="0"/>
        <v>241.40517673259242</v>
      </c>
      <c r="O30" s="105"/>
    </row>
    <row r="31" spans="1:15" ht="31.5" outlineLevel="1" x14ac:dyDescent="0.25">
      <c r="A31" s="7">
        <v>8</v>
      </c>
      <c r="B31" s="4" t="s">
        <v>466</v>
      </c>
      <c r="C31" s="4" t="s">
        <v>467</v>
      </c>
      <c r="D31" s="5" t="s">
        <v>71</v>
      </c>
      <c r="E31" s="5">
        <v>0.01</v>
      </c>
      <c r="F31" s="91">
        <v>20063.060000000001</v>
      </c>
      <c r="G31" s="91">
        <f t="shared" si="1"/>
        <v>200.63060000000002</v>
      </c>
      <c r="H31" s="159">
        <f>D20</f>
        <v>1.1622804794999999</v>
      </c>
      <c r="I31" s="154">
        <f t="shared" si="2"/>
        <v>233.1890299703727</v>
      </c>
      <c r="J31" s="155">
        <f t="shared" si="0"/>
        <v>275.16305536503978</v>
      </c>
    </row>
    <row r="32" spans="1:15" ht="21" outlineLevel="1" x14ac:dyDescent="0.25">
      <c r="A32" s="4">
        <v>9</v>
      </c>
      <c r="B32" s="4" t="s">
        <v>469</v>
      </c>
      <c r="C32" s="4" t="s">
        <v>470</v>
      </c>
      <c r="D32" s="5" t="s">
        <v>83</v>
      </c>
      <c r="E32" s="5">
        <v>1</v>
      </c>
      <c r="F32" s="5">
        <v>169.79</v>
      </c>
      <c r="G32" s="91">
        <f t="shared" si="1"/>
        <v>169.79</v>
      </c>
      <c r="H32" s="159">
        <f>D20</f>
        <v>1.1622804794999999</v>
      </c>
      <c r="I32" s="154">
        <f t="shared" si="2"/>
        <v>197.34360261430498</v>
      </c>
      <c r="J32" s="155">
        <f t="shared" si="0"/>
        <v>232.86545108487988</v>
      </c>
    </row>
    <row r="33" spans="1:13" ht="21" outlineLevel="1" x14ac:dyDescent="0.25">
      <c r="A33" s="7">
        <v>10</v>
      </c>
      <c r="B33" s="4" t="s">
        <v>81</v>
      </c>
      <c r="C33" s="4" t="s">
        <v>82</v>
      </c>
      <c r="D33" s="5" t="s">
        <v>472</v>
      </c>
      <c r="E33" s="5">
        <v>1</v>
      </c>
      <c r="F33" s="5">
        <v>157.62</v>
      </c>
      <c r="G33" s="91">
        <f t="shared" si="1"/>
        <v>157.62</v>
      </c>
      <c r="H33" s="159">
        <f>D20</f>
        <v>1.1622804794999999</v>
      </c>
      <c r="I33" s="154">
        <f t="shared" si="2"/>
        <v>183.19864917878999</v>
      </c>
      <c r="J33" s="155">
        <f t="shared" si="0"/>
        <v>216.17440603097219</v>
      </c>
    </row>
    <row r="34" spans="1:13" ht="31.5" outlineLevel="1" x14ac:dyDescent="0.25">
      <c r="A34" s="4">
        <v>11</v>
      </c>
      <c r="B34" s="4" t="s">
        <v>473</v>
      </c>
      <c r="C34" s="4" t="s">
        <v>474</v>
      </c>
      <c r="D34" s="5" t="s">
        <v>83</v>
      </c>
      <c r="E34" s="5">
        <v>1</v>
      </c>
      <c r="F34" s="5">
        <v>92.9</v>
      </c>
      <c r="G34" s="91">
        <f t="shared" si="1"/>
        <v>92.9</v>
      </c>
      <c r="H34" s="159">
        <f>D20</f>
        <v>1.1622804794999999</v>
      </c>
      <c r="I34" s="154">
        <f t="shared" si="2"/>
        <v>107.97585654555</v>
      </c>
      <c r="J34" s="155">
        <f t="shared" si="0"/>
        <v>127.41151072374899</v>
      </c>
    </row>
    <row r="35" spans="1:13" ht="21" outlineLevel="1" x14ac:dyDescent="0.25">
      <c r="A35" s="7">
        <v>12</v>
      </c>
      <c r="B35" s="32" t="s">
        <v>88</v>
      </c>
      <c r="C35" s="32" t="s">
        <v>89</v>
      </c>
      <c r="D35" s="24" t="s">
        <v>472</v>
      </c>
      <c r="E35" s="24">
        <v>1</v>
      </c>
      <c r="F35" s="24">
        <v>157.62</v>
      </c>
      <c r="G35" s="163">
        <f t="shared" si="1"/>
        <v>157.62</v>
      </c>
      <c r="H35" s="160">
        <f>D20</f>
        <v>1.1622804794999999</v>
      </c>
      <c r="I35" s="161">
        <f t="shared" si="2"/>
        <v>183.19864917878999</v>
      </c>
      <c r="J35" s="162">
        <f t="shared" si="0"/>
        <v>216.17440603097219</v>
      </c>
    </row>
    <row r="36" spans="1:13" ht="21" outlineLevel="1" x14ac:dyDescent="0.25">
      <c r="A36" s="4">
        <v>13</v>
      </c>
      <c r="B36" s="4" t="s">
        <v>137</v>
      </c>
      <c r="C36" s="4" t="s">
        <v>587</v>
      </c>
      <c r="D36" s="5" t="s">
        <v>30</v>
      </c>
      <c r="E36" s="5">
        <v>0.01</v>
      </c>
      <c r="F36" s="91">
        <v>7168.59</v>
      </c>
      <c r="G36" s="163">
        <f t="shared" si="1"/>
        <v>71.685900000000004</v>
      </c>
      <c r="H36" s="176">
        <f>H35</f>
        <v>1.1622804794999999</v>
      </c>
      <c r="I36" s="154">
        <f t="shared" si="2"/>
        <v>83.319122225389052</v>
      </c>
      <c r="J36" s="155">
        <f t="shared" si="0"/>
        <v>98.31656422595907</v>
      </c>
      <c r="M36" s="19"/>
    </row>
    <row r="37" spans="1:13" ht="21" outlineLevel="1" x14ac:dyDescent="0.25">
      <c r="A37" s="7">
        <v>14</v>
      </c>
      <c r="B37" s="4" t="s">
        <v>478</v>
      </c>
      <c r="C37" s="4" t="s">
        <v>675</v>
      </c>
      <c r="D37" s="5" t="s">
        <v>480</v>
      </c>
      <c r="E37" s="5">
        <v>0.1</v>
      </c>
      <c r="F37" s="91">
        <v>1485.13</v>
      </c>
      <c r="G37" s="163">
        <f t="shared" si="1"/>
        <v>148.51300000000001</v>
      </c>
      <c r="H37" s="176">
        <f>H36</f>
        <v>1.1622804794999999</v>
      </c>
      <c r="I37" s="154">
        <f t="shared" si="2"/>
        <v>172.6137608519835</v>
      </c>
      <c r="J37" s="155">
        <f t="shared" si="0"/>
        <v>203.68423780534053</v>
      </c>
      <c r="M37" s="19"/>
    </row>
    <row r="38" spans="1:13" ht="31.5" outlineLevel="1" x14ac:dyDescent="0.25">
      <c r="A38" s="4">
        <v>15</v>
      </c>
      <c r="B38" s="4" t="s">
        <v>646</v>
      </c>
      <c r="C38" s="4" t="s">
        <v>676</v>
      </c>
      <c r="D38" s="5" t="s">
        <v>484</v>
      </c>
      <c r="E38" s="5">
        <v>1</v>
      </c>
      <c r="F38" s="91">
        <v>3364.04</v>
      </c>
      <c r="G38" s="163">
        <f t="shared" si="1"/>
        <v>3364.04</v>
      </c>
      <c r="H38" s="176">
        <f t="shared" ref="H38:H42" si="3">H37</f>
        <v>1.1622804794999999</v>
      </c>
      <c r="I38" s="154">
        <f t="shared" si="2"/>
        <v>3909.9580242571797</v>
      </c>
      <c r="J38" s="155">
        <f t="shared" si="0"/>
        <v>4613.7504686234715</v>
      </c>
      <c r="M38" s="19"/>
    </row>
    <row r="39" spans="1:13" ht="31.5" outlineLevel="1" x14ac:dyDescent="0.25">
      <c r="A39" s="7">
        <v>16</v>
      </c>
      <c r="B39" s="4" t="s">
        <v>647</v>
      </c>
      <c r="C39" s="4" t="s">
        <v>677</v>
      </c>
      <c r="D39" s="5" t="s">
        <v>484</v>
      </c>
      <c r="E39" s="5">
        <v>1</v>
      </c>
      <c r="F39" s="91">
        <v>28339.08</v>
      </c>
      <c r="G39" s="163">
        <f t="shared" si="1"/>
        <v>28339.08</v>
      </c>
      <c r="H39" s="176">
        <f t="shared" si="3"/>
        <v>1.1622804794999999</v>
      </c>
      <c r="I39" s="154">
        <f t="shared" si="2"/>
        <v>32937.959490988862</v>
      </c>
      <c r="J39" s="155">
        <f t="shared" si="0"/>
        <v>38866.792199366857</v>
      </c>
      <c r="M39" s="19"/>
    </row>
    <row r="40" spans="1:13" ht="21" outlineLevel="1" x14ac:dyDescent="0.25">
      <c r="A40" s="4">
        <v>17</v>
      </c>
      <c r="B40" s="4" t="s">
        <v>489</v>
      </c>
      <c r="C40" s="4" t="s">
        <v>678</v>
      </c>
      <c r="D40" s="5" t="s">
        <v>83</v>
      </c>
      <c r="E40" s="5">
        <v>1</v>
      </c>
      <c r="F40" s="5">
        <v>343.61</v>
      </c>
      <c r="G40" s="163">
        <f t="shared" si="1"/>
        <v>343.61</v>
      </c>
      <c r="H40" s="176">
        <f t="shared" si="3"/>
        <v>1.1622804794999999</v>
      </c>
      <c r="I40" s="154">
        <f t="shared" si="2"/>
        <v>399.37119556099498</v>
      </c>
      <c r="J40" s="155">
        <f t="shared" si="0"/>
        <v>471.25801076197405</v>
      </c>
      <c r="M40" s="19"/>
    </row>
    <row r="41" spans="1:13" ht="31.5" outlineLevel="1" x14ac:dyDescent="0.25">
      <c r="A41" s="7">
        <v>18</v>
      </c>
      <c r="B41" s="4" t="s">
        <v>492</v>
      </c>
      <c r="C41" s="4" t="s">
        <v>493</v>
      </c>
      <c r="D41" s="5" t="s">
        <v>83</v>
      </c>
      <c r="E41" s="5">
        <v>1</v>
      </c>
      <c r="F41" s="5">
        <v>644.89</v>
      </c>
      <c r="G41" s="163">
        <f t="shared" si="1"/>
        <v>644.89</v>
      </c>
      <c r="H41" s="176">
        <f t="shared" si="3"/>
        <v>1.1622804794999999</v>
      </c>
      <c r="I41" s="154">
        <f t="shared" si="2"/>
        <v>749.54305842475492</v>
      </c>
      <c r="J41" s="155">
        <f t="shared" si="0"/>
        <v>884.46080894121076</v>
      </c>
      <c r="M41" s="19"/>
    </row>
    <row r="42" spans="1:13" ht="21" outlineLevel="1" x14ac:dyDescent="0.25">
      <c r="A42" s="4">
        <v>19</v>
      </c>
      <c r="B42" s="4" t="s">
        <v>495</v>
      </c>
      <c r="C42" s="4" t="s">
        <v>496</v>
      </c>
      <c r="D42" s="5" t="s">
        <v>83</v>
      </c>
      <c r="E42" s="5">
        <v>1</v>
      </c>
      <c r="F42" s="5">
        <v>274.89</v>
      </c>
      <c r="G42" s="91">
        <f t="shared" si="1"/>
        <v>274.89</v>
      </c>
      <c r="H42" s="159">
        <f t="shared" si="3"/>
        <v>1.1622804794999999</v>
      </c>
      <c r="I42" s="154">
        <f t="shared" si="2"/>
        <v>319.49928100975495</v>
      </c>
      <c r="J42" s="155">
        <f t="shared" si="0"/>
        <v>377.00915159151083</v>
      </c>
      <c r="M42" s="19"/>
    </row>
    <row r="43" spans="1:13" outlineLevel="1" x14ac:dyDescent="0.25">
      <c r="A43" s="18"/>
      <c r="B43" s="18"/>
      <c r="C43" s="18"/>
      <c r="D43" s="62"/>
      <c r="E43" s="62"/>
      <c r="F43" s="62"/>
      <c r="G43" s="62"/>
      <c r="H43" s="177"/>
      <c r="I43" s="178"/>
      <c r="J43" s="64">
        <f>SUM(J24:J42)</f>
        <v>48102.37094410423</v>
      </c>
      <c r="M43" s="19"/>
    </row>
    <row r="44" spans="1:13" x14ac:dyDescent="0.25">
      <c r="A44" s="18"/>
      <c r="B44" s="298" t="s">
        <v>433</v>
      </c>
      <c r="C44" s="298"/>
      <c r="D44" s="298"/>
      <c r="E44" s="150"/>
      <c r="F44" s="150"/>
      <c r="G44" s="150"/>
      <c r="H44" s="20"/>
      <c r="I44" s="27"/>
      <c r="J44" s="28"/>
    </row>
    <row r="45" spans="1:13" ht="21" outlineLevel="1" x14ac:dyDescent="0.25">
      <c r="A45" s="5">
        <v>20</v>
      </c>
      <c r="B45" s="4" t="s">
        <v>607</v>
      </c>
      <c r="C45" s="4" t="s">
        <v>662</v>
      </c>
      <c r="D45" s="5" t="s">
        <v>608</v>
      </c>
      <c r="E45" s="5">
        <v>1</v>
      </c>
      <c r="F45" s="91">
        <v>1946.22</v>
      </c>
      <c r="G45" s="91">
        <f t="shared" ref="G45:G52" si="4">F45*E45</f>
        <v>1946.22</v>
      </c>
      <c r="H45" s="164">
        <f>A20</f>
        <v>1.2087716986800001</v>
      </c>
      <c r="I45" s="16">
        <f t="shared" ref="I45:I52" si="5">H45*G45</f>
        <v>2352.5356554049899</v>
      </c>
      <c r="J45" s="14">
        <f t="shared" ref="J45:J52" si="6">I45*1.18</f>
        <v>2775.9920733778881</v>
      </c>
    </row>
    <row r="46" spans="1:13" ht="31.5" outlineLevel="1" x14ac:dyDescent="0.25">
      <c r="A46" s="5">
        <v>21</v>
      </c>
      <c r="B46" s="4" t="s">
        <v>497</v>
      </c>
      <c r="C46" s="4" t="s">
        <v>679</v>
      </c>
      <c r="D46" s="5" t="s">
        <v>109</v>
      </c>
      <c r="E46" s="5">
        <v>1</v>
      </c>
      <c r="F46" s="5">
        <v>777.7</v>
      </c>
      <c r="G46" s="91">
        <f t="shared" si="4"/>
        <v>777.7</v>
      </c>
      <c r="H46" s="164">
        <f>A20</f>
        <v>1.2087716986800001</v>
      </c>
      <c r="I46" s="16">
        <f t="shared" si="5"/>
        <v>940.06175006343619</v>
      </c>
      <c r="J46" s="14">
        <f t="shared" si="6"/>
        <v>1109.2728650748547</v>
      </c>
    </row>
    <row r="47" spans="1:13" ht="31.5" outlineLevel="1" x14ac:dyDescent="0.25">
      <c r="A47" s="5">
        <v>22</v>
      </c>
      <c r="B47" s="4" t="s">
        <v>646</v>
      </c>
      <c r="C47" s="4" t="s">
        <v>680</v>
      </c>
      <c r="D47" s="5" t="s">
        <v>484</v>
      </c>
      <c r="E47" s="5">
        <v>1</v>
      </c>
      <c r="F47" s="91">
        <v>4827.7299999999996</v>
      </c>
      <c r="G47" s="91">
        <f t="shared" si="4"/>
        <v>4827.7299999999996</v>
      </c>
      <c r="H47" s="164">
        <f>A20</f>
        <v>1.2087716986800001</v>
      </c>
      <c r="I47" s="16">
        <f t="shared" si="5"/>
        <v>5835.6233928683969</v>
      </c>
      <c r="J47" s="14">
        <f t="shared" si="6"/>
        <v>6886.035603584708</v>
      </c>
      <c r="M47" s="19"/>
    </row>
    <row r="48" spans="1:13" ht="31.5" outlineLevel="1" x14ac:dyDescent="0.25">
      <c r="A48" s="5">
        <v>23</v>
      </c>
      <c r="B48" s="4" t="s">
        <v>647</v>
      </c>
      <c r="C48" s="4" t="s">
        <v>681</v>
      </c>
      <c r="D48" s="5" t="s">
        <v>484</v>
      </c>
      <c r="E48" s="5">
        <v>1</v>
      </c>
      <c r="F48" s="91">
        <v>40484.400000000001</v>
      </c>
      <c r="G48" s="91">
        <f t="shared" si="4"/>
        <v>40484.400000000001</v>
      </c>
      <c r="H48" s="164">
        <f>H47</f>
        <v>1.2087716986800001</v>
      </c>
      <c r="I48" s="16">
        <f t="shared" si="5"/>
        <v>48936.396958040597</v>
      </c>
      <c r="J48" s="14">
        <f t="shared" si="6"/>
        <v>57744.948410487901</v>
      </c>
      <c r="M48" s="19"/>
    </row>
    <row r="49" spans="1:18" ht="21" outlineLevel="1" x14ac:dyDescent="0.25">
      <c r="A49" s="5">
        <v>24</v>
      </c>
      <c r="B49" s="4" t="s">
        <v>143</v>
      </c>
      <c r="C49" s="4" t="s">
        <v>353</v>
      </c>
      <c r="D49" s="5" t="s">
        <v>144</v>
      </c>
      <c r="E49" s="5">
        <v>1</v>
      </c>
      <c r="F49" s="91">
        <v>1198.54</v>
      </c>
      <c r="G49" s="91">
        <f t="shared" si="4"/>
        <v>1198.54</v>
      </c>
      <c r="H49" s="164">
        <f t="shared" ref="H49:H52" si="7">H48</f>
        <v>1.2087716986800001</v>
      </c>
      <c r="I49" s="16">
        <f t="shared" si="5"/>
        <v>1448.7612317359274</v>
      </c>
      <c r="J49" s="14">
        <f t="shared" si="6"/>
        <v>1709.5382534483942</v>
      </c>
      <c r="M49" s="19"/>
    </row>
    <row r="50" spans="1:18" ht="31.5" outlineLevel="1" x14ac:dyDescent="0.25">
      <c r="A50" s="5">
        <v>25</v>
      </c>
      <c r="B50" s="4" t="s">
        <v>505</v>
      </c>
      <c r="C50" s="4" t="s">
        <v>668</v>
      </c>
      <c r="D50" s="5" t="s">
        <v>507</v>
      </c>
      <c r="E50" s="5">
        <v>0.01</v>
      </c>
      <c r="F50" s="91">
        <v>59270.87</v>
      </c>
      <c r="G50" s="91">
        <f t="shared" si="4"/>
        <v>592.70870000000002</v>
      </c>
      <c r="H50" s="164">
        <f t="shared" si="7"/>
        <v>1.2087716986800001</v>
      </c>
      <c r="I50" s="16">
        <f t="shared" si="5"/>
        <v>716.44950212141464</v>
      </c>
      <c r="J50" s="14">
        <f t="shared" si="6"/>
        <v>845.41041250326919</v>
      </c>
      <c r="M50" s="19"/>
    </row>
    <row r="51" spans="1:18" ht="21" outlineLevel="1" x14ac:dyDescent="0.25">
      <c r="A51" s="5">
        <v>26</v>
      </c>
      <c r="B51" s="4" t="s">
        <v>244</v>
      </c>
      <c r="C51" s="4" t="s">
        <v>372</v>
      </c>
      <c r="D51" s="5" t="s">
        <v>245</v>
      </c>
      <c r="E51" s="5">
        <v>0.1</v>
      </c>
      <c r="F51" s="91">
        <v>1051.54</v>
      </c>
      <c r="G51" s="91">
        <f t="shared" si="4"/>
        <v>105.154</v>
      </c>
      <c r="H51" s="164">
        <f t="shared" si="7"/>
        <v>1.2087716986800001</v>
      </c>
      <c r="I51" s="16">
        <f t="shared" si="5"/>
        <v>127.10717920299673</v>
      </c>
      <c r="J51" s="14">
        <f t="shared" si="6"/>
        <v>149.98647145953615</v>
      </c>
      <c r="M51" s="19"/>
    </row>
    <row r="52" spans="1:18" ht="21" outlineLevel="1" x14ac:dyDescent="0.25">
      <c r="A52" s="5">
        <v>27</v>
      </c>
      <c r="B52" s="4" t="s">
        <v>511</v>
      </c>
      <c r="C52" s="4" t="s">
        <v>670</v>
      </c>
      <c r="D52" s="5" t="s">
        <v>507</v>
      </c>
      <c r="E52" s="5">
        <v>0.01</v>
      </c>
      <c r="F52" s="91">
        <v>35959.769999999997</v>
      </c>
      <c r="G52" s="91">
        <f t="shared" si="4"/>
        <v>359.59769999999997</v>
      </c>
      <c r="H52" s="164">
        <f t="shared" si="7"/>
        <v>1.2087716986800001</v>
      </c>
      <c r="I52" s="16">
        <f t="shared" si="5"/>
        <v>434.67152267042104</v>
      </c>
      <c r="J52" s="14">
        <f t="shared" si="6"/>
        <v>512.91239675109682</v>
      </c>
      <c r="M52" s="19"/>
    </row>
    <row r="53" spans="1:18" outlineLevel="1" x14ac:dyDescent="0.25">
      <c r="A53" s="18"/>
      <c r="B53" s="18"/>
      <c r="C53" s="18"/>
      <c r="D53" s="62"/>
      <c r="E53" s="62"/>
      <c r="F53" s="62"/>
      <c r="G53" s="62"/>
      <c r="H53" s="105"/>
      <c r="I53" s="27"/>
      <c r="J53" s="64">
        <f>SUM(J45:J52)</f>
        <v>71734.096486687646</v>
      </c>
      <c r="M53" s="19"/>
    </row>
    <row r="54" spans="1:18" ht="31.5" customHeight="1" x14ac:dyDescent="0.25">
      <c r="A54" s="18"/>
      <c r="B54" s="298" t="s">
        <v>524</v>
      </c>
      <c r="C54" s="298"/>
      <c r="D54" s="298"/>
      <c r="E54" s="150"/>
      <c r="F54" s="150"/>
      <c r="G54" s="150"/>
    </row>
    <row r="55" spans="1:18" outlineLevel="1" x14ac:dyDescent="0.25">
      <c r="A55" s="5">
        <v>28</v>
      </c>
      <c r="B55" s="4" t="s">
        <v>34</v>
      </c>
      <c r="C55" s="4" t="s">
        <v>648</v>
      </c>
      <c r="D55" s="5" t="s">
        <v>39</v>
      </c>
      <c r="E55" s="5">
        <v>1</v>
      </c>
      <c r="F55" s="5">
        <v>0</v>
      </c>
      <c r="G55" s="8">
        <v>0</v>
      </c>
      <c r="H55" s="113">
        <f>H20</f>
        <v>1.0933965000000001</v>
      </c>
      <c r="I55" s="16">
        <f t="shared" ref="I55:I58" si="8">H55*G55</f>
        <v>0</v>
      </c>
      <c r="J55" s="14">
        <f t="shared" ref="J55:J58" si="9">I55*1.18</f>
        <v>0</v>
      </c>
      <c r="L55" s="61"/>
    </row>
    <row r="56" spans="1:18" outlineLevel="1" x14ac:dyDescent="0.25">
      <c r="A56" s="5">
        <v>29</v>
      </c>
      <c r="B56" s="4" t="s">
        <v>34</v>
      </c>
      <c r="C56" s="4" t="s">
        <v>650</v>
      </c>
      <c r="D56" s="5" t="s">
        <v>39</v>
      </c>
      <c r="E56" s="5">
        <v>1</v>
      </c>
      <c r="F56" s="5">
        <v>0</v>
      </c>
      <c r="G56" s="8">
        <v>0</v>
      </c>
      <c r="H56" s="113">
        <f>H20</f>
        <v>1.0933965000000001</v>
      </c>
      <c r="I56" s="16">
        <f t="shared" si="8"/>
        <v>0</v>
      </c>
      <c r="J56" s="14">
        <f t="shared" si="9"/>
        <v>0</v>
      </c>
      <c r="R56" s="19"/>
    </row>
    <row r="57" spans="1:18" ht="27" customHeight="1" x14ac:dyDescent="0.25">
      <c r="A57" s="5">
        <v>30</v>
      </c>
      <c r="B57" s="4" t="s">
        <v>34</v>
      </c>
      <c r="C57" s="4" t="s">
        <v>652</v>
      </c>
      <c r="D57" s="5" t="s">
        <v>39</v>
      </c>
      <c r="E57" s="5">
        <v>1</v>
      </c>
      <c r="F57" s="5">
        <v>0</v>
      </c>
      <c r="G57" s="8">
        <v>0</v>
      </c>
      <c r="H57" s="113">
        <f>H20</f>
        <v>1.0933965000000001</v>
      </c>
      <c r="I57" s="16">
        <f t="shared" si="8"/>
        <v>0</v>
      </c>
      <c r="J57" s="14">
        <f t="shared" si="9"/>
        <v>0</v>
      </c>
    </row>
    <row r="58" spans="1:18" outlineLevel="1" x14ac:dyDescent="0.25">
      <c r="A58" s="5">
        <v>31</v>
      </c>
      <c r="B58" s="4" t="s">
        <v>34</v>
      </c>
      <c r="C58" s="4" t="s">
        <v>654</v>
      </c>
      <c r="D58" s="5" t="s">
        <v>39</v>
      </c>
      <c r="E58" s="5">
        <v>1</v>
      </c>
      <c r="F58" s="5">
        <v>0</v>
      </c>
      <c r="G58" s="8">
        <v>0</v>
      </c>
      <c r="H58" s="179">
        <f>H57</f>
        <v>1.0933965000000001</v>
      </c>
      <c r="I58" s="16">
        <f t="shared" si="8"/>
        <v>0</v>
      </c>
      <c r="J58" s="14">
        <f t="shared" si="9"/>
        <v>0</v>
      </c>
      <c r="M58" s="19"/>
      <c r="R58" s="19"/>
    </row>
    <row r="59" spans="1:18" outlineLevel="1" x14ac:dyDescent="0.25">
      <c r="A59" s="62"/>
      <c r="B59" s="18"/>
      <c r="C59" s="18"/>
      <c r="D59" s="62"/>
      <c r="E59" s="62"/>
      <c r="F59" s="62"/>
      <c r="G59" s="63"/>
      <c r="H59" s="167"/>
      <c r="I59" s="27"/>
      <c r="J59" s="64">
        <f>SUM(J55:J58)</f>
        <v>0</v>
      </c>
      <c r="M59" s="19"/>
      <c r="R59" s="19"/>
    </row>
    <row r="60" spans="1:18" outlineLevel="1" x14ac:dyDescent="0.25">
      <c r="A60" s="18"/>
      <c r="B60" s="298" t="s">
        <v>434</v>
      </c>
      <c r="C60" s="298"/>
      <c r="D60" s="298"/>
      <c r="E60" s="150"/>
      <c r="F60" s="150"/>
      <c r="G60" s="150"/>
      <c r="M60" s="19"/>
      <c r="R60" s="19"/>
    </row>
    <row r="61" spans="1:18" ht="31.5" outlineLevel="1" x14ac:dyDescent="0.25">
      <c r="A61" s="4">
        <v>32</v>
      </c>
      <c r="B61" s="4" t="s">
        <v>519</v>
      </c>
      <c r="C61" s="4" t="s">
        <v>520</v>
      </c>
      <c r="D61" s="5" t="s">
        <v>24</v>
      </c>
      <c r="E61" s="5">
        <v>1</v>
      </c>
      <c r="F61" s="91">
        <v>2664.58</v>
      </c>
      <c r="G61" s="91">
        <f t="shared" ref="G61:G63" si="10">F61*E61</f>
        <v>2664.58</v>
      </c>
      <c r="H61" s="107">
        <f>H20</f>
        <v>1.0933965000000001</v>
      </c>
      <c r="I61" s="108">
        <f t="shared" ref="I61:I63" si="11">H61*G61</f>
        <v>2913.4424459700003</v>
      </c>
      <c r="J61" s="109">
        <f t="shared" ref="J61:J63" si="12">I61*1.18</f>
        <v>3437.8620862446001</v>
      </c>
      <c r="M61" s="19"/>
      <c r="R61" s="19"/>
    </row>
    <row r="62" spans="1:18" ht="21" outlineLevel="1" x14ac:dyDescent="0.25">
      <c r="A62" s="5">
        <v>33</v>
      </c>
      <c r="B62" s="4" t="s">
        <v>150</v>
      </c>
      <c r="C62" s="4" t="s">
        <v>674</v>
      </c>
      <c r="D62" s="5" t="s">
        <v>151</v>
      </c>
      <c r="E62" s="5">
        <v>1</v>
      </c>
      <c r="F62" s="5">
        <v>752.13</v>
      </c>
      <c r="G62" s="91">
        <f t="shared" si="10"/>
        <v>752.13</v>
      </c>
      <c r="H62" s="168">
        <f>H61</f>
        <v>1.0933965000000001</v>
      </c>
      <c r="I62" s="169">
        <f t="shared" si="11"/>
        <v>822.37630954500003</v>
      </c>
      <c r="J62" s="170">
        <f t="shared" si="12"/>
        <v>970.40404526309999</v>
      </c>
      <c r="M62" s="19"/>
      <c r="R62" s="19"/>
    </row>
    <row r="63" spans="1:18" ht="21" outlineLevel="1" x14ac:dyDescent="0.25">
      <c r="A63" s="5">
        <v>34</v>
      </c>
      <c r="B63" s="4" t="s">
        <v>153</v>
      </c>
      <c r="C63" s="4" t="s">
        <v>408</v>
      </c>
      <c r="D63" s="5" t="s">
        <v>154</v>
      </c>
      <c r="E63" s="5">
        <v>0.01</v>
      </c>
      <c r="F63" s="91">
        <v>6017.01</v>
      </c>
      <c r="G63" s="91">
        <f t="shared" si="10"/>
        <v>60.170100000000005</v>
      </c>
      <c r="H63" s="107">
        <f>H62</f>
        <v>1.0933965000000001</v>
      </c>
      <c r="I63" s="108">
        <f t="shared" si="11"/>
        <v>65.789776744650013</v>
      </c>
      <c r="J63" s="109">
        <f t="shared" si="12"/>
        <v>77.631936558687016</v>
      </c>
      <c r="M63" s="19"/>
      <c r="R63" s="19"/>
    </row>
    <row r="64" spans="1:18" outlineLevel="1" x14ac:dyDescent="0.25">
      <c r="A64" s="18"/>
      <c r="B64" s="18"/>
      <c r="C64" s="18"/>
      <c r="D64" s="62"/>
      <c r="E64" s="62"/>
      <c r="F64" s="62"/>
      <c r="G64" s="63"/>
      <c r="H64" s="180"/>
      <c r="I64" s="111"/>
      <c r="J64" s="172">
        <f>SUM(J61:J63)</f>
        <v>4485.8980680663872</v>
      </c>
      <c r="M64" s="19"/>
      <c r="R64" s="19"/>
    </row>
    <row r="65" spans="1:18" x14ac:dyDescent="0.25">
      <c r="A65" s="18"/>
      <c r="B65" s="298" t="s">
        <v>398</v>
      </c>
      <c r="C65" s="298"/>
      <c r="D65" s="298"/>
      <c r="E65" s="150"/>
      <c r="F65" s="150"/>
      <c r="G65" s="150"/>
      <c r="H65" s="115"/>
    </row>
    <row r="66" spans="1:18" outlineLevel="1" x14ac:dyDescent="0.25">
      <c r="A66" s="5">
        <v>35</v>
      </c>
      <c r="B66" s="4" t="s">
        <v>34</v>
      </c>
      <c r="C66" s="4" t="s">
        <v>163</v>
      </c>
      <c r="D66" s="5" t="s">
        <v>39</v>
      </c>
      <c r="E66" s="5">
        <v>1</v>
      </c>
      <c r="F66" s="91">
        <v>9136.99</v>
      </c>
      <c r="G66" s="91">
        <f t="shared" ref="G66:G76" si="13">F66*E66</f>
        <v>9136.99</v>
      </c>
      <c r="H66" s="173">
        <v>1.2087699999999999</v>
      </c>
      <c r="I66" s="16">
        <f t="shared" ref="I66:I76" si="14">H66*G66</f>
        <v>11044.519402299999</v>
      </c>
      <c r="J66" s="14">
        <f t="shared" ref="J66:J76" si="15">I66*1.18</f>
        <v>13032.532894713997</v>
      </c>
      <c r="R66" s="19"/>
    </row>
    <row r="67" spans="1:18" outlineLevel="1" x14ac:dyDescent="0.25">
      <c r="A67" s="5">
        <v>36</v>
      </c>
      <c r="B67" s="4" t="s">
        <v>34</v>
      </c>
      <c r="C67" s="4" t="s">
        <v>262</v>
      </c>
      <c r="D67" s="5" t="s">
        <v>39</v>
      </c>
      <c r="E67" s="5">
        <v>1</v>
      </c>
      <c r="F67" s="5">
        <v>432.36</v>
      </c>
      <c r="G67" s="91">
        <f t="shared" si="13"/>
        <v>432.36</v>
      </c>
      <c r="H67" s="173">
        <v>1.2087699999999999</v>
      </c>
      <c r="I67" s="16">
        <f t="shared" si="14"/>
        <v>522.62379720000001</v>
      </c>
      <c r="J67" s="14">
        <f t="shared" si="15"/>
        <v>616.69608069599997</v>
      </c>
    </row>
    <row r="68" spans="1:18" outlineLevel="1" x14ac:dyDescent="0.25">
      <c r="A68" s="5">
        <v>37</v>
      </c>
      <c r="B68" s="4" t="s">
        <v>34</v>
      </c>
      <c r="C68" s="4" t="s">
        <v>264</v>
      </c>
      <c r="D68" s="5" t="s">
        <v>39</v>
      </c>
      <c r="E68" s="5">
        <v>1</v>
      </c>
      <c r="F68" s="181" t="s">
        <v>656</v>
      </c>
      <c r="G68" s="91">
        <f t="shared" si="13"/>
        <v>4.42</v>
      </c>
      <c r="H68" s="173">
        <v>1.2087699999999999</v>
      </c>
      <c r="I68" s="16">
        <f t="shared" si="14"/>
        <v>5.3427633999999991</v>
      </c>
      <c r="J68" s="14">
        <f t="shared" si="15"/>
        <v>6.3044608119999985</v>
      </c>
    </row>
    <row r="69" spans="1:18" outlineLevel="1" x14ac:dyDescent="0.25">
      <c r="A69" s="5">
        <v>38</v>
      </c>
      <c r="B69" s="4" t="s">
        <v>34</v>
      </c>
      <c r="C69" s="4" t="s">
        <v>319</v>
      </c>
      <c r="D69" s="5" t="s">
        <v>35</v>
      </c>
      <c r="E69" s="5">
        <v>1</v>
      </c>
      <c r="F69" s="91">
        <v>55778.94</v>
      </c>
      <c r="G69" s="91">
        <f t="shared" si="13"/>
        <v>55778.94</v>
      </c>
      <c r="H69" s="173">
        <v>1.2087699999999999</v>
      </c>
      <c r="I69" s="16">
        <f t="shared" si="14"/>
        <v>67423.909303799999</v>
      </c>
      <c r="J69" s="14">
        <f t="shared" si="15"/>
        <v>79560.212978483993</v>
      </c>
    </row>
    <row r="70" spans="1:18" outlineLevel="1" x14ac:dyDescent="0.25">
      <c r="A70" s="5">
        <v>39</v>
      </c>
      <c r="B70" s="4" t="s">
        <v>34</v>
      </c>
      <c r="C70" s="4" t="s">
        <v>269</v>
      </c>
      <c r="D70" s="5" t="s">
        <v>39</v>
      </c>
      <c r="E70" s="5">
        <v>1</v>
      </c>
      <c r="F70" s="5">
        <v>185.99</v>
      </c>
      <c r="G70" s="91">
        <f t="shared" si="13"/>
        <v>185.99</v>
      </c>
      <c r="H70" s="173">
        <v>1.2087699999999999</v>
      </c>
      <c r="I70" s="16">
        <f t="shared" si="14"/>
        <v>224.81913229999998</v>
      </c>
      <c r="J70" s="14">
        <f t="shared" si="15"/>
        <v>265.28657611399996</v>
      </c>
    </row>
    <row r="71" spans="1:18" outlineLevel="1" x14ac:dyDescent="0.25">
      <c r="A71" s="5">
        <v>40</v>
      </c>
      <c r="B71" s="4" t="s">
        <v>34</v>
      </c>
      <c r="C71" s="4" t="s">
        <v>323</v>
      </c>
      <c r="D71" s="5" t="s">
        <v>39</v>
      </c>
      <c r="E71" s="5">
        <v>1</v>
      </c>
      <c r="F71" s="5">
        <v>196.73</v>
      </c>
      <c r="G71" s="91">
        <f t="shared" si="13"/>
        <v>196.73</v>
      </c>
      <c r="H71" s="173">
        <f>H70</f>
        <v>1.2087699999999999</v>
      </c>
      <c r="I71" s="16">
        <f t="shared" si="14"/>
        <v>237.80132209999996</v>
      </c>
      <c r="J71" s="14">
        <f t="shared" si="15"/>
        <v>280.60556007799994</v>
      </c>
    </row>
    <row r="72" spans="1:18" ht="21" outlineLevel="1" x14ac:dyDescent="0.25">
      <c r="A72" s="5">
        <v>41</v>
      </c>
      <c r="B72" s="4" t="s">
        <v>34</v>
      </c>
      <c r="C72" s="4" t="s">
        <v>207</v>
      </c>
      <c r="D72" s="5" t="s">
        <v>41</v>
      </c>
      <c r="E72" s="5">
        <v>1</v>
      </c>
      <c r="F72" s="5">
        <v>55.2</v>
      </c>
      <c r="G72" s="91">
        <f t="shared" si="13"/>
        <v>55.2</v>
      </c>
      <c r="H72" s="173">
        <f t="shared" ref="H72:H76" si="16">H71</f>
        <v>1.2087699999999999</v>
      </c>
      <c r="I72" s="16">
        <f t="shared" si="14"/>
        <v>66.724103999999997</v>
      </c>
      <c r="J72" s="14">
        <f t="shared" si="15"/>
        <v>78.73444271999999</v>
      </c>
    </row>
    <row r="73" spans="1:18" outlineLevel="1" x14ac:dyDescent="0.25">
      <c r="A73" s="5">
        <v>42</v>
      </c>
      <c r="B73" s="4" t="s">
        <v>34</v>
      </c>
      <c r="C73" s="4" t="s">
        <v>657</v>
      </c>
      <c r="D73" s="5" t="s">
        <v>41</v>
      </c>
      <c r="E73" s="5">
        <v>1</v>
      </c>
      <c r="F73" s="5">
        <v>58.48</v>
      </c>
      <c r="G73" s="91">
        <f t="shared" si="13"/>
        <v>58.48</v>
      </c>
      <c r="H73" s="173">
        <f t="shared" si="16"/>
        <v>1.2087699999999999</v>
      </c>
      <c r="I73" s="16">
        <f t="shared" si="14"/>
        <v>70.68886959999999</v>
      </c>
      <c r="J73" s="14">
        <f t="shared" si="15"/>
        <v>83.41286612799999</v>
      </c>
    </row>
    <row r="74" spans="1:18" outlineLevel="1" x14ac:dyDescent="0.25">
      <c r="A74" s="5">
        <v>43</v>
      </c>
      <c r="B74" s="4" t="s">
        <v>34</v>
      </c>
      <c r="C74" s="4" t="s">
        <v>210</v>
      </c>
      <c r="D74" s="5" t="s">
        <v>41</v>
      </c>
      <c r="E74" s="5">
        <v>1</v>
      </c>
      <c r="F74" s="5">
        <v>74.37</v>
      </c>
      <c r="G74" s="91">
        <f t="shared" si="13"/>
        <v>74.37</v>
      </c>
      <c r="H74" s="173">
        <f t="shared" si="16"/>
        <v>1.2087699999999999</v>
      </c>
      <c r="I74" s="16">
        <f t="shared" si="14"/>
        <v>89.896224899999993</v>
      </c>
      <c r="J74" s="14">
        <f t="shared" si="15"/>
        <v>106.07754538199998</v>
      </c>
    </row>
    <row r="75" spans="1:18" outlineLevel="1" x14ac:dyDescent="0.25">
      <c r="A75" s="5">
        <v>44</v>
      </c>
      <c r="B75" s="4" t="s">
        <v>34</v>
      </c>
      <c r="C75" s="4" t="s">
        <v>213</v>
      </c>
      <c r="D75" s="5" t="s">
        <v>41</v>
      </c>
      <c r="E75" s="5">
        <v>1</v>
      </c>
      <c r="F75" s="5">
        <v>67.77</v>
      </c>
      <c r="G75" s="91">
        <f t="shared" si="13"/>
        <v>67.77</v>
      </c>
      <c r="H75" s="173">
        <f t="shared" si="16"/>
        <v>1.2087699999999999</v>
      </c>
      <c r="I75" s="16">
        <f t="shared" si="14"/>
        <v>81.918342899999985</v>
      </c>
      <c r="J75" s="14">
        <f t="shared" si="15"/>
        <v>96.663644621999978</v>
      </c>
    </row>
    <row r="76" spans="1:18" ht="21" outlineLevel="1" x14ac:dyDescent="0.25">
      <c r="A76" s="5">
        <v>45</v>
      </c>
      <c r="B76" s="4" t="s">
        <v>216</v>
      </c>
      <c r="C76" s="4" t="s">
        <v>332</v>
      </c>
      <c r="D76" s="5" t="s">
        <v>57</v>
      </c>
      <c r="E76" s="5">
        <v>1</v>
      </c>
      <c r="F76" s="5">
        <v>525.98</v>
      </c>
      <c r="G76" s="91">
        <f t="shared" si="13"/>
        <v>525.98</v>
      </c>
      <c r="H76" s="173">
        <f t="shared" si="16"/>
        <v>1.2087699999999999</v>
      </c>
      <c r="I76" s="16">
        <f t="shared" si="14"/>
        <v>635.78884459999995</v>
      </c>
      <c r="J76" s="14">
        <f t="shared" si="15"/>
        <v>750.23083662799991</v>
      </c>
    </row>
    <row r="77" spans="1:18" outlineLevel="1" x14ac:dyDescent="0.25">
      <c r="A77" s="7"/>
      <c r="B77" s="7"/>
      <c r="C77" s="7"/>
      <c r="D77" s="31"/>
      <c r="E77" s="31"/>
      <c r="F77" s="31"/>
      <c r="G77" s="31"/>
      <c r="H77" s="119"/>
      <c r="I77" s="16"/>
      <c r="J77" s="121">
        <f>SUM(J66:J76)</f>
        <v>94876.757886377978</v>
      </c>
    </row>
    <row r="78" spans="1:18" s="73" customFormat="1" x14ac:dyDescent="0.25">
      <c r="A78" s="69"/>
      <c r="B78" s="69"/>
      <c r="C78" s="69"/>
      <c r="D78" s="70"/>
      <c r="E78" s="70"/>
      <c r="F78" s="70"/>
      <c r="G78" s="70"/>
      <c r="H78" s="122"/>
      <c r="I78" s="123"/>
      <c r="J78" s="124">
        <f>J77+J64+J59+J53+J43</f>
        <v>219199.12338523625</v>
      </c>
      <c r="M78" s="125"/>
      <c r="N78" s="125"/>
    </row>
    <row r="79" spans="1:18" s="52" customFormat="1" hidden="1" x14ac:dyDescent="0.25">
      <c r="A79" s="182"/>
      <c r="B79" s="231" t="s">
        <v>335</v>
      </c>
      <c r="C79" s="231"/>
      <c r="D79" s="51"/>
      <c r="E79" s="51"/>
      <c r="F79" s="51"/>
      <c r="G79" s="51"/>
      <c r="H79" s="51"/>
      <c r="I79" s="51"/>
      <c r="J79" s="51"/>
    </row>
    <row r="80" spans="1:18" s="52" customFormat="1" hidden="1" x14ac:dyDescent="0.25">
      <c r="A80" s="183"/>
      <c r="B80" s="51"/>
      <c r="C80" s="67" t="s">
        <v>565</v>
      </c>
      <c r="D80" s="51"/>
      <c r="E80" s="51"/>
      <c r="F80" s="51"/>
      <c r="G80" s="51"/>
      <c r="H80" s="51"/>
      <c r="I80" s="51"/>
      <c r="J80" s="51"/>
    </row>
    <row r="81" spans="1:22" s="52" customFormat="1" ht="21" hidden="1" x14ac:dyDescent="0.25">
      <c r="A81" s="183"/>
      <c r="B81" s="56"/>
      <c r="C81" s="56" t="s">
        <v>448</v>
      </c>
      <c r="D81" s="57" t="s">
        <v>79</v>
      </c>
      <c r="E81" s="57">
        <v>1</v>
      </c>
      <c r="F81" s="51"/>
      <c r="G81" s="51"/>
      <c r="H81" s="51"/>
      <c r="I81" s="58">
        <f t="shared" ref="I81:J91" si="17">I25</f>
        <v>847.67439930894</v>
      </c>
      <c r="J81" s="66">
        <f t="shared" si="17"/>
        <v>1000.2557911845491</v>
      </c>
    </row>
    <row r="82" spans="1:22" s="52" customFormat="1" ht="31.5" hidden="1" x14ac:dyDescent="0.25">
      <c r="A82" s="183"/>
      <c r="B82" s="56"/>
      <c r="C82" s="126" t="s">
        <v>451</v>
      </c>
      <c r="D82" s="57" t="s">
        <v>71</v>
      </c>
      <c r="E82" s="57" t="s">
        <v>12</v>
      </c>
      <c r="F82" s="51"/>
      <c r="G82" s="51"/>
      <c r="H82" s="51"/>
      <c r="I82" s="58">
        <f t="shared" si="17"/>
        <v>72.516073852580391</v>
      </c>
      <c r="J82" s="66">
        <f t="shared" si="17"/>
        <v>85.568967146044855</v>
      </c>
      <c r="M82" s="127"/>
    </row>
    <row r="83" spans="1:22" s="52" customFormat="1" ht="31.5" hidden="1" x14ac:dyDescent="0.25">
      <c r="A83" s="183"/>
      <c r="B83" s="56"/>
      <c r="C83" s="126" t="s">
        <v>454</v>
      </c>
      <c r="D83" s="57" t="s">
        <v>71</v>
      </c>
      <c r="E83" s="57" t="s">
        <v>12</v>
      </c>
      <c r="F83" s="51"/>
      <c r="G83" s="51"/>
      <c r="H83" s="51"/>
      <c r="I83" s="58">
        <f t="shared" si="17"/>
        <v>27.888222737314802</v>
      </c>
      <c r="J83" s="66">
        <f t="shared" si="17"/>
        <v>32.908102830031467</v>
      </c>
    </row>
    <row r="84" spans="1:22" s="52" customFormat="1" ht="31.5" hidden="1" x14ac:dyDescent="0.25">
      <c r="A84" s="183"/>
      <c r="B84" s="56"/>
      <c r="C84" s="126" t="s">
        <v>457</v>
      </c>
      <c r="D84" s="57" t="s">
        <v>71</v>
      </c>
      <c r="E84" s="57" t="s">
        <v>12</v>
      </c>
      <c r="F84" s="51"/>
      <c r="G84" s="51"/>
      <c r="H84" s="51"/>
      <c r="I84" s="58">
        <f t="shared" si="17"/>
        <v>45.541054888008745</v>
      </c>
      <c r="J84" s="66">
        <f t="shared" si="17"/>
        <v>53.738444767850318</v>
      </c>
    </row>
    <row r="85" spans="1:22" s="52" customFormat="1" ht="31.5" hidden="1" x14ac:dyDescent="0.25">
      <c r="A85" s="183"/>
      <c r="B85" s="56"/>
      <c r="C85" s="126" t="s">
        <v>460</v>
      </c>
      <c r="D85" s="57" t="s">
        <v>461</v>
      </c>
      <c r="E85" s="57" t="s">
        <v>12</v>
      </c>
      <c r="F85" s="51"/>
      <c r="G85" s="51"/>
      <c r="H85" s="51"/>
      <c r="I85" s="58">
        <f t="shared" si="17"/>
        <v>72.033030085300197</v>
      </c>
      <c r="J85" s="66">
        <f t="shared" si="17"/>
        <v>84.998975500654225</v>
      </c>
      <c r="M85" s="128"/>
    </row>
    <row r="86" spans="1:22" s="52" customFormat="1" ht="31.5" hidden="1" x14ac:dyDescent="0.25">
      <c r="A86" s="183"/>
      <c r="B86" s="56"/>
      <c r="C86" s="126" t="s">
        <v>464</v>
      </c>
      <c r="D86" s="57" t="s">
        <v>461</v>
      </c>
      <c r="E86" s="57" t="s">
        <v>12</v>
      </c>
      <c r="F86" s="51"/>
      <c r="G86" s="51"/>
      <c r="H86" s="51"/>
      <c r="I86" s="58">
        <f t="shared" si="17"/>
        <v>204.58065824795969</v>
      </c>
      <c r="J86" s="66">
        <f t="shared" si="17"/>
        <v>241.40517673259242</v>
      </c>
    </row>
    <row r="87" spans="1:22" s="52" customFormat="1" ht="31.5" hidden="1" x14ac:dyDescent="0.25">
      <c r="A87" s="183"/>
      <c r="B87" s="56"/>
      <c r="C87" s="126" t="s">
        <v>467</v>
      </c>
      <c r="D87" s="57" t="s">
        <v>71</v>
      </c>
      <c r="E87" s="57" t="s">
        <v>12</v>
      </c>
      <c r="F87" s="51"/>
      <c r="G87" s="51"/>
      <c r="H87" s="51"/>
      <c r="I87" s="58">
        <f t="shared" si="17"/>
        <v>233.1890299703727</v>
      </c>
      <c r="J87" s="66">
        <f t="shared" si="17"/>
        <v>275.16305536503978</v>
      </c>
    </row>
    <row r="88" spans="1:22" s="52" customFormat="1" ht="21" hidden="1" x14ac:dyDescent="0.25">
      <c r="A88" s="183"/>
      <c r="B88" s="56"/>
      <c r="C88" s="126" t="s">
        <v>470</v>
      </c>
      <c r="D88" s="57" t="s">
        <v>83</v>
      </c>
      <c r="E88" s="57">
        <v>1</v>
      </c>
      <c r="F88" s="51"/>
      <c r="G88" s="51"/>
      <c r="H88" s="51"/>
      <c r="I88" s="58">
        <f t="shared" si="17"/>
        <v>197.34360261430498</v>
      </c>
      <c r="J88" s="66">
        <f t="shared" si="17"/>
        <v>232.86545108487988</v>
      </c>
      <c r="M88" s="129"/>
    </row>
    <row r="89" spans="1:22" s="52" customFormat="1" ht="21" hidden="1" x14ac:dyDescent="0.25">
      <c r="A89" s="183"/>
      <c r="B89" s="56"/>
      <c r="C89" s="126" t="s">
        <v>82</v>
      </c>
      <c r="D89" s="57" t="s">
        <v>472</v>
      </c>
      <c r="E89" s="57">
        <v>1</v>
      </c>
      <c r="F89" s="51"/>
      <c r="G89" s="51"/>
      <c r="H89" s="51"/>
      <c r="I89" s="58">
        <f t="shared" si="17"/>
        <v>183.19864917878999</v>
      </c>
      <c r="J89" s="66">
        <f t="shared" si="17"/>
        <v>216.17440603097219</v>
      </c>
    </row>
    <row r="90" spans="1:22" s="52" customFormat="1" ht="31.5" hidden="1" x14ac:dyDescent="0.25">
      <c r="A90" s="183"/>
      <c r="B90" s="56"/>
      <c r="C90" s="126" t="s">
        <v>474</v>
      </c>
      <c r="D90" s="57" t="s">
        <v>83</v>
      </c>
      <c r="E90" s="57">
        <v>1</v>
      </c>
      <c r="F90" s="51"/>
      <c r="G90" s="51"/>
      <c r="H90" s="51"/>
      <c r="I90" s="58">
        <f t="shared" si="17"/>
        <v>107.97585654555</v>
      </c>
      <c r="J90" s="66">
        <f t="shared" si="17"/>
        <v>127.41151072374899</v>
      </c>
    </row>
    <row r="91" spans="1:22" s="52" customFormat="1" ht="21" hidden="1" x14ac:dyDescent="0.25">
      <c r="A91" s="183"/>
      <c r="B91" s="56"/>
      <c r="C91" s="126" t="s">
        <v>89</v>
      </c>
      <c r="D91" s="57" t="s">
        <v>472</v>
      </c>
      <c r="E91" s="57">
        <v>1</v>
      </c>
      <c r="F91" s="51"/>
      <c r="G91" s="51"/>
      <c r="H91" s="51"/>
      <c r="I91" s="58">
        <f t="shared" si="17"/>
        <v>183.19864917878999</v>
      </c>
      <c r="J91" s="66">
        <f t="shared" si="17"/>
        <v>216.17440603097219</v>
      </c>
    </row>
    <row r="92" spans="1:22" s="52" customFormat="1" ht="52.5" hidden="1" x14ac:dyDescent="0.25">
      <c r="A92" s="183"/>
      <c r="B92" s="56"/>
      <c r="C92" s="126" t="s">
        <v>566</v>
      </c>
      <c r="D92" s="57" t="s">
        <v>30</v>
      </c>
      <c r="E92" s="57" t="s">
        <v>12</v>
      </c>
      <c r="F92" s="51"/>
      <c r="G92" s="51"/>
      <c r="H92" s="51"/>
      <c r="I92" s="58" t="e">
        <f>#REF!</f>
        <v>#REF!</v>
      </c>
      <c r="J92" s="66" t="e">
        <f>#REF!</f>
        <v>#REF!</v>
      </c>
    </row>
    <row r="93" spans="1:22" s="52" customFormat="1" ht="67.5" hidden="1" customHeight="1" x14ac:dyDescent="0.25">
      <c r="A93" s="183"/>
      <c r="B93" s="56"/>
      <c r="C93" s="126" t="s">
        <v>567</v>
      </c>
      <c r="D93" s="57" t="s">
        <v>30</v>
      </c>
      <c r="E93" s="57" t="s">
        <v>12</v>
      </c>
      <c r="F93" s="51"/>
      <c r="G93" s="51"/>
      <c r="H93" s="51"/>
      <c r="I93" s="58" t="e">
        <f>#REF!</f>
        <v>#REF!</v>
      </c>
      <c r="J93" s="66" t="e">
        <f>#REF!</f>
        <v>#REF!</v>
      </c>
      <c r="M93" s="287"/>
      <c r="N93" s="287"/>
      <c r="O93" s="287"/>
      <c r="P93" s="287"/>
      <c r="Q93" s="287"/>
      <c r="R93" s="287"/>
      <c r="S93" s="287"/>
      <c r="T93" s="287"/>
      <c r="U93" s="287"/>
      <c r="V93" s="287"/>
    </row>
    <row r="94" spans="1:22" s="52" customFormat="1" ht="73.5" hidden="1" x14ac:dyDescent="0.25">
      <c r="A94" s="183"/>
      <c r="B94" s="56"/>
      <c r="C94" s="126" t="s">
        <v>568</v>
      </c>
      <c r="D94" s="57" t="s">
        <v>480</v>
      </c>
      <c r="E94" s="57" t="s">
        <v>246</v>
      </c>
      <c r="F94" s="51"/>
      <c r="G94" s="51"/>
      <c r="H94" s="51"/>
      <c r="I94" s="58" t="e">
        <f>#REF!</f>
        <v>#REF!</v>
      </c>
      <c r="J94" s="66" t="e">
        <f>#REF!</f>
        <v>#REF!</v>
      </c>
    </row>
    <row r="95" spans="1:22" s="52" customFormat="1" ht="73.5" hidden="1" x14ac:dyDescent="0.25">
      <c r="A95" s="183"/>
      <c r="B95" s="56"/>
      <c r="C95" s="126" t="s">
        <v>569</v>
      </c>
      <c r="D95" s="57" t="s">
        <v>484</v>
      </c>
      <c r="E95" s="57">
        <v>1</v>
      </c>
      <c r="F95" s="51"/>
      <c r="G95" s="51"/>
      <c r="H95" s="51"/>
      <c r="I95" s="58" t="e">
        <f>#REF!</f>
        <v>#REF!</v>
      </c>
      <c r="J95" s="66" t="e">
        <f>#REF!</f>
        <v>#REF!</v>
      </c>
    </row>
    <row r="96" spans="1:22" s="52" customFormat="1" ht="63" hidden="1" x14ac:dyDescent="0.25">
      <c r="A96" s="183"/>
      <c r="B96" s="56"/>
      <c r="C96" s="126" t="s">
        <v>570</v>
      </c>
      <c r="D96" s="57" t="s">
        <v>484</v>
      </c>
      <c r="E96" s="57">
        <v>1</v>
      </c>
      <c r="F96" s="51"/>
      <c r="G96" s="51"/>
      <c r="H96" s="51"/>
      <c r="I96" s="58" t="e">
        <f>#REF!</f>
        <v>#REF!</v>
      </c>
      <c r="J96" s="66" t="e">
        <f>#REF!</f>
        <v>#REF!</v>
      </c>
    </row>
    <row r="97" spans="1:11" s="52" customFormat="1" ht="21" hidden="1" x14ac:dyDescent="0.25">
      <c r="A97" s="183"/>
      <c r="B97" s="56"/>
      <c r="C97" s="126" t="s">
        <v>490</v>
      </c>
      <c r="D97" s="57" t="s">
        <v>83</v>
      </c>
      <c r="E97" s="57">
        <v>1</v>
      </c>
      <c r="F97" s="51"/>
      <c r="G97" s="51"/>
      <c r="H97" s="51"/>
      <c r="I97" s="58" t="e">
        <f>#REF!</f>
        <v>#REF!</v>
      </c>
      <c r="J97" s="66" t="e">
        <f>#REF!</f>
        <v>#REF!</v>
      </c>
    </row>
    <row r="98" spans="1:11" s="52" customFormat="1" ht="31.5" hidden="1" x14ac:dyDescent="0.25">
      <c r="A98" s="183"/>
      <c r="B98" s="56"/>
      <c r="C98" s="126" t="s">
        <v>493</v>
      </c>
      <c r="D98" s="57" t="s">
        <v>83</v>
      </c>
      <c r="E98" s="57">
        <v>1</v>
      </c>
      <c r="F98" s="51"/>
      <c r="G98" s="51"/>
      <c r="H98" s="51"/>
      <c r="I98" s="58" t="e">
        <f>#REF!</f>
        <v>#REF!</v>
      </c>
      <c r="J98" s="66" t="e">
        <f>#REF!</f>
        <v>#REF!</v>
      </c>
    </row>
    <row r="99" spans="1:11" s="52" customFormat="1" ht="21" hidden="1" x14ac:dyDescent="0.25">
      <c r="A99" s="183"/>
      <c r="B99" s="56"/>
      <c r="C99" s="126" t="s">
        <v>496</v>
      </c>
      <c r="D99" s="57" t="s">
        <v>83</v>
      </c>
      <c r="E99" s="57">
        <v>1</v>
      </c>
      <c r="F99" s="51"/>
      <c r="G99" s="51"/>
      <c r="H99" s="51"/>
      <c r="I99" s="58" t="e">
        <f>#REF!</f>
        <v>#REF!</v>
      </c>
      <c r="J99" s="66" t="e">
        <f>#REF!</f>
        <v>#REF!</v>
      </c>
    </row>
    <row r="100" spans="1:11" s="52" customFormat="1" hidden="1" x14ac:dyDescent="0.25">
      <c r="A100" s="183"/>
      <c r="B100" s="51"/>
      <c r="C100" s="130" t="s">
        <v>571</v>
      </c>
      <c r="D100" s="51"/>
      <c r="E100" s="51"/>
      <c r="F100" s="51"/>
      <c r="G100" s="51"/>
      <c r="H100" s="51"/>
      <c r="I100" s="51"/>
      <c r="J100" s="51"/>
    </row>
    <row r="101" spans="1:11" s="52" customFormat="1" ht="31.5" hidden="1" x14ac:dyDescent="0.25">
      <c r="A101" s="183"/>
      <c r="B101" s="56"/>
      <c r="C101" s="126" t="s">
        <v>498</v>
      </c>
      <c r="D101" s="57" t="s">
        <v>109</v>
      </c>
      <c r="E101" s="57">
        <v>1</v>
      </c>
      <c r="F101" s="51"/>
      <c r="G101" s="51"/>
      <c r="H101" s="51"/>
      <c r="I101" s="58">
        <f>I45</f>
        <v>2352.5356554049899</v>
      </c>
      <c r="J101" s="66">
        <f t="shared" ref="J101:J111" si="18">I101*K101</f>
        <v>2775.9920733778881</v>
      </c>
      <c r="K101" s="52">
        <v>1.18</v>
      </c>
    </row>
    <row r="102" spans="1:11" s="52" customFormat="1" ht="31.5" hidden="1" x14ac:dyDescent="0.25">
      <c r="A102" s="183"/>
      <c r="B102" s="56"/>
      <c r="C102" s="126" t="s">
        <v>500</v>
      </c>
      <c r="D102" s="57" t="s">
        <v>484</v>
      </c>
      <c r="E102" s="57">
        <v>1</v>
      </c>
      <c r="F102" s="51"/>
      <c r="G102" s="51"/>
      <c r="H102" s="51"/>
      <c r="I102" s="58" t="e">
        <f>#REF!+#REF!+I66*0.01+#REF!*3+#REF!*6+#REF!*4+I67*10+#REF!+#REF!*3+#REF!+I68*9+#REF!+#REF!+I69+#REF!*3+#REF!*2+#REF!*0.6</f>
        <v>#REF!</v>
      </c>
      <c r="J102" s="66" t="e">
        <f t="shared" si="18"/>
        <v>#REF!</v>
      </c>
      <c r="K102" s="52">
        <v>1.18</v>
      </c>
    </row>
    <row r="103" spans="1:11" s="52" customFormat="1" ht="31.5" hidden="1" x14ac:dyDescent="0.25">
      <c r="A103" s="183"/>
      <c r="B103" s="56"/>
      <c r="C103" s="56" t="s">
        <v>572</v>
      </c>
      <c r="D103" s="57" t="s">
        <v>484</v>
      </c>
      <c r="E103" s="57">
        <v>1</v>
      </c>
      <c r="F103" s="51"/>
      <c r="G103" s="51"/>
      <c r="H103" s="51"/>
      <c r="I103" s="58" t="e">
        <f>#REF!+I55+#REF!+#REF!*3</f>
        <v>#REF!</v>
      </c>
      <c r="J103" s="66" t="e">
        <f t="shared" si="18"/>
        <v>#REF!</v>
      </c>
      <c r="K103" s="52">
        <v>1.18</v>
      </c>
    </row>
    <row r="104" spans="1:11" s="52" customFormat="1" ht="31.5" hidden="1" x14ac:dyDescent="0.25">
      <c r="A104" s="183"/>
      <c r="B104" s="56"/>
      <c r="C104" s="56" t="s">
        <v>573</v>
      </c>
      <c r="D104" s="57" t="s">
        <v>484</v>
      </c>
      <c r="E104" s="57">
        <v>1</v>
      </c>
      <c r="F104" s="51"/>
      <c r="G104" s="51"/>
      <c r="H104" s="51"/>
      <c r="I104" s="58" t="e">
        <f>#REF!+#REF!+#REF!+#REF!*3</f>
        <v>#REF!</v>
      </c>
      <c r="J104" s="66" t="e">
        <f t="shared" si="18"/>
        <v>#REF!</v>
      </c>
      <c r="K104" s="52">
        <v>1.18</v>
      </c>
    </row>
    <row r="105" spans="1:11" s="52" customFormat="1" ht="31.5" hidden="1" x14ac:dyDescent="0.25">
      <c r="A105" s="183"/>
      <c r="B105" s="56"/>
      <c r="C105" s="56" t="s">
        <v>574</v>
      </c>
      <c r="D105" s="57" t="s">
        <v>575</v>
      </c>
      <c r="E105" s="57">
        <v>2</v>
      </c>
      <c r="F105" s="51"/>
      <c r="G105" s="51"/>
      <c r="H105" s="51"/>
      <c r="I105" s="58" t="e">
        <f>#REF!+#REF!+#REF!+#REF!*3</f>
        <v>#REF!</v>
      </c>
      <c r="J105" s="66" t="e">
        <f t="shared" si="18"/>
        <v>#REF!</v>
      </c>
      <c r="K105" s="52">
        <v>1.18</v>
      </c>
    </row>
    <row r="106" spans="1:11" s="52" customFormat="1" ht="31.5" hidden="1" x14ac:dyDescent="0.25">
      <c r="A106" s="183"/>
      <c r="B106" s="56"/>
      <c r="C106" s="56" t="s">
        <v>576</v>
      </c>
      <c r="D106" s="57" t="s">
        <v>144</v>
      </c>
      <c r="E106" s="57">
        <v>1</v>
      </c>
      <c r="F106" s="51"/>
      <c r="G106" s="51"/>
      <c r="H106" s="51"/>
      <c r="I106" s="51" t="e">
        <f>#REF!*5+#REF!*40</f>
        <v>#REF!</v>
      </c>
      <c r="J106" s="66" t="e">
        <f t="shared" si="18"/>
        <v>#REF!</v>
      </c>
      <c r="K106" s="52">
        <v>1.18</v>
      </c>
    </row>
    <row r="107" spans="1:11" s="52" customFormat="1" ht="31.5" hidden="1" x14ac:dyDescent="0.25">
      <c r="A107" s="183"/>
      <c r="B107" s="56"/>
      <c r="C107" s="56" t="s">
        <v>506</v>
      </c>
      <c r="D107" s="57" t="s">
        <v>507</v>
      </c>
      <c r="E107" s="57" t="s">
        <v>12</v>
      </c>
      <c r="F107" s="51"/>
      <c r="G107" s="51"/>
      <c r="H107" s="51"/>
      <c r="I107" s="51">
        <f>I46*(1.92+5.58)</f>
        <v>7050.4631254757714</v>
      </c>
      <c r="J107" s="66">
        <f t="shared" si="18"/>
        <v>8319.546488061409</v>
      </c>
      <c r="K107" s="52">
        <v>1.18</v>
      </c>
    </row>
    <row r="108" spans="1:11" s="52" customFormat="1" ht="21" hidden="1" x14ac:dyDescent="0.25">
      <c r="A108" s="183"/>
      <c r="B108" s="56"/>
      <c r="C108" s="56" t="s">
        <v>577</v>
      </c>
      <c r="D108" s="57" t="s">
        <v>245</v>
      </c>
      <c r="E108" s="57" t="s">
        <v>246</v>
      </c>
      <c r="F108" s="51"/>
      <c r="G108" s="51"/>
      <c r="H108" s="51"/>
      <c r="I108" s="51" t="e">
        <f>#REF!*31+I70*19.2+#REF!*0.5+#REF!*0.2</f>
        <v>#REF!</v>
      </c>
      <c r="J108" s="66" t="e">
        <f t="shared" si="18"/>
        <v>#REF!</v>
      </c>
      <c r="K108" s="52">
        <v>1.18</v>
      </c>
    </row>
    <row r="109" spans="1:11" s="52" customFormat="1" ht="21" hidden="1" x14ac:dyDescent="0.25">
      <c r="A109" s="183"/>
      <c r="B109" s="56"/>
      <c r="C109" s="56" t="s">
        <v>512</v>
      </c>
      <c r="D109" s="57" t="s">
        <v>507</v>
      </c>
      <c r="E109" s="57" t="s">
        <v>12</v>
      </c>
      <c r="F109" s="51"/>
      <c r="G109" s="51"/>
      <c r="H109" s="51"/>
      <c r="I109" s="51" t="e">
        <f>#REF!*7.5</f>
        <v>#REF!</v>
      </c>
      <c r="J109" s="66" t="e">
        <f t="shared" si="18"/>
        <v>#REF!</v>
      </c>
      <c r="K109" s="52">
        <v>1.18</v>
      </c>
    </row>
    <row r="110" spans="1:11" s="52" customFormat="1" ht="21" hidden="1" x14ac:dyDescent="0.25">
      <c r="A110" s="183"/>
      <c r="B110" s="56"/>
      <c r="C110" s="56" t="s">
        <v>515</v>
      </c>
      <c r="D110" s="57" t="s">
        <v>24</v>
      </c>
      <c r="E110" s="57">
        <v>1</v>
      </c>
      <c r="F110" s="51"/>
      <c r="G110" s="51"/>
      <c r="H110" s="51"/>
      <c r="I110" s="58" t="e">
        <f>#REF!+#REF!</f>
        <v>#REF!</v>
      </c>
      <c r="J110" s="66" t="e">
        <f t="shared" si="18"/>
        <v>#REF!</v>
      </c>
      <c r="K110" s="52">
        <v>1.18</v>
      </c>
    </row>
    <row r="111" spans="1:11" s="52" customFormat="1" ht="42" hidden="1" x14ac:dyDescent="0.25">
      <c r="A111" s="183"/>
      <c r="B111" s="56"/>
      <c r="C111" s="56" t="s">
        <v>518</v>
      </c>
      <c r="D111" s="57" t="s">
        <v>24</v>
      </c>
      <c r="E111" s="57">
        <v>1</v>
      </c>
      <c r="F111" s="51"/>
      <c r="G111" s="51"/>
      <c r="H111" s="51"/>
      <c r="I111" s="58">
        <f>I47+I56</f>
        <v>5835.6233928683969</v>
      </c>
      <c r="J111" s="66">
        <f t="shared" si="18"/>
        <v>6886.035603584708</v>
      </c>
      <c r="K111" s="52">
        <v>1.18</v>
      </c>
    </row>
    <row r="112" spans="1:11" s="52" customFormat="1" hidden="1" x14ac:dyDescent="0.25">
      <c r="A112" s="183"/>
      <c r="B112" s="51"/>
      <c r="C112" s="67" t="s">
        <v>578</v>
      </c>
      <c r="D112" s="51"/>
      <c r="E112" s="51"/>
      <c r="F112" s="51"/>
      <c r="G112" s="51"/>
      <c r="H112" s="51"/>
      <c r="I112" s="51"/>
      <c r="J112" s="51"/>
    </row>
    <row r="113" spans="1:13" s="52" customFormat="1" ht="52.5" hidden="1" x14ac:dyDescent="0.25">
      <c r="A113" s="131"/>
      <c r="B113" s="56"/>
      <c r="C113" s="56" t="s">
        <v>579</v>
      </c>
      <c r="D113" s="57" t="s">
        <v>24</v>
      </c>
      <c r="E113" s="57">
        <v>1</v>
      </c>
      <c r="F113" s="131"/>
      <c r="G113" s="131"/>
      <c r="H113" s="131"/>
      <c r="I113" s="132" t="e">
        <f>#REF!</f>
        <v>#REF!</v>
      </c>
      <c r="J113" s="133" t="e">
        <f>#REF!</f>
        <v>#REF!</v>
      </c>
    </row>
    <row r="114" spans="1:13" s="52" customFormat="1" ht="42" hidden="1" x14ac:dyDescent="0.25">
      <c r="A114" s="131"/>
      <c r="B114" s="56"/>
      <c r="C114" s="56" t="s">
        <v>580</v>
      </c>
      <c r="D114" s="57" t="s">
        <v>151</v>
      </c>
      <c r="E114" s="57">
        <v>1</v>
      </c>
      <c r="F114" s="131"/>
      <c r="G114" s="131"/>
      <c r="H114" s="131"/>
      <c r="I114" s="132" t="e">
        <f>#REF!</f>
        <v>#REF!</v>
      </c>
      <c r="J114" s="133" t="e">
        <f>#REF!</f>
        <v>#REF!</v>
      </c>
    </row>
    <row r="115" spans="1:13" s="52" customFormat="1" ht="42" hidden="1" x14ac:dyDescent="0.25">
      <c r="A115" s="131"/>
      <c r="B115" s="56"/>
      <c r="C115" s="56" t="s">
        <v>581</v>
      </c>
      <c r="D115" s="57" t="s">
        <v>154</v>
      </c>
      <c r="E115" s="57">
        <v>0.01</v>
      </c>
      <c r="F115" s="131"/>
      <c r="G115" s="131"/>
      <c r="H115" s="131"/>
      <c r="I115" s="132" t="e">
        <f>#REF!</f>
        <v>#REF!</v>
      </c>
      <c r="J115" s="133" t="e">
        <f>#REF!</f>
        <v>#REF!</v>
      </c>
    </row>
    <row r="116" spans="1:13" s="52" customFormat="1" hidden="1" x14ac:dyDescent="0.25">
      <c r="A116" s="183"/>
      <c r="B116" s="51"/>
      <c r="C116" s="51"/>
      <c r="D116" s="51"/>
      <c r="E116" s="51"/>
      <c r="F116" s="51"/>
      <c r="G116" s="51"/>
      <c r="H116" s="51"/>
      <c r="I116" s="51"/>
      <c r="J116" s="51"/>
    </row>
    <row r="117" spans="1:13" s="52" customFormat="1" hidden="1" x14ac:dyDescent="0.25">
      <c r="A117" s="184"/>
    </row>
    <row r="118" spans="1:13" hidden="1" x14ac:dyDescent="0.25">
      <c r="A118" s="185"/>
      <c r="B118" s="216" t="s">
        <v>335</v>
      </c>
      <c r="C118" s="216"/>
      <c r="D118" s="49"/>
      <c r="E118" s="49"/>
      <c r="F118" s="49"/>
      <c r="G118" s="49"/>
      <c r="H118" s="49"/>
      <c r="I118" s="49"/>
      <c r="J118" s="49"/>
    </row>
    <row r="119" spans="1:13" hidden="1" x14ac:dyDescent="0.25">
      <c r="A119" s="186"/>
      <c r="B119" s="37"/>
      <c r="C119" s="41" t="s">
        <v>565</v>
      </c>
      <c r="D119" s="37"/>
      <c r="E119" s="37"/>
      <c r="F119" s="37"/>
      <c r="G119" s="37"/>
      <c r="H119" s="37"/>
      <c r="I119" s="37"/>
      <c r="J119" s="37"/>
    </row>
    <row r="120" spans="1:13" ht="21" hidden="1" x14ac:dyDescent="0.25">
      <c r="A120" s="186"/>
      <c r="B120" s="4"/>
      <c r="C120" s="134" t="s">
        <v>448</v>
      </c>
      <c r="D120" s="5" t="s">
        <v>79</v>
      </c>
      <c r="E120" s="5">
        <v>1</v>
      </c>
      <c r="F120" s="37"/>
      <c r="G120" s="37"/>
      <c r="H120" s="37"/>
      <c r="I120" s="39">
        <f>I81</f>
        <v>847.67439930894</v>
      </c>
      <c r="J120" s="40">
        <f>I120*1.18</f>
        <v>1000.2557911845491</v>
      </c>
    </row>
    <row r="121" spans="1:13" ht="21" hidden="1" x14ac:dyDescent="0.25">
      <c r="A121" s="186"/>
      <c r="B121" s="4"/>
      <c r="C121" s="134" t="s">
        <v>582</v>
      </c>
      <c r="D121" s="5" t="s">
        <v>71</v>
      </c>
      <c r="E121" s="5" t="s">
        <v>12</v>
      </c>
      <c r="F121" s="37"/>
      <c r="G121" s="37"/>
      <c r="H121" s="37"/>
      <c r="I121" s="39">
        <f>I82+I125+I126</f>
        <v>510.28576207091277</v>
      </c>
      <c r="J121" s="40">
        <f>I121*1.18</f>
        <v>602.13719924367706</v>
      </c>
      <c r="M121" s="61"/>
    </row>
    <row r="122" spans="1:13" ht="21" hidden="1" x14ac:dyDescent="0.25">
      <c r="A122" s="186"/>
      <c r="B122" s="4"/>
      <c r="C122" s="134" t="s">
        <v>583</v>
      </c>
      <c r="D122" s="5" t="s">
        <v>71</v>
      </c>
      <c r="E122" s="5" t="s">
        <v>12</v>
      </c>
      <c r="F122" s="37"/>
      <c r="G122" s="37"/>
      <c r="H122" s="37"/>
      <c r="I122" s="39">
        <f>I83+I124+I126</f>
        <v>333.11028279298773</v>
      </c>
      <c r="J122" s="40">
        <f>I122*1.18</f>
        <v>393.07013369572553</v>
      </c>
    </row>
    <row r="123" spans="1:13" ht="31.5" hidden="1" x14ac:dyDescent="0.25">
      <c r="A123" s="186"/>
      <c r="B123" s="4"/>
      <c r="C123" s="135" t="s">
        <v>457</v>
      </c>
      <c r="D123" s="5" t="s">
        <v>71</v>
      </c>
      <c r="E123" s="5" t="s">
        <v>12</v>
      </c>
      <c r="F123" s="37"/>
      <c r="G123" s="37"/>
      <c r="H123" s="37"/>
      <c r="I123" s="39">
        <f t="shared" ref="I123:J126" si="19">I84</f>
        <v>45.541054888008745</v>
      </c>
      <c r="J123" s="40">
        <f t="shared" si="19"/>
        <v>53.738444767850318</v>
      </c>
    </row>
    <row r="124" spans="1:13" ht="31.5" hidden="1" x14ac:dyDescent="0.25">
      <c r="A124" s="186"/>
      <c r="B124" s="4"/>
      <c r="C124" s="135" t="s">
        <v>460</v>
      </c>
      <c r="D124" s="5" t="s">
        <v>461</v>
      </c>
      <c r="E124" s="5" t="s">
        <v>12</v>
      </c>
      <c r="F124" s="37"/>
      <c r="G124" s="37"/>
      <c r="H124" s="37"/>
      <c r="I124" s="39">
        <f t="shared" si="19"/>
        <v>72.033030085300197</v>
      </c>
      <c r="J124" s="40">
        <f t="shared" si="19"/>
        <v>84.998975500654225</v>
      </c>
      <c r="M124" s="136" t="s">
        <v>584</v>
      </c>
    </row>
    <row r="125" spans="1:13" ht="31.5" hidden="1" x14ac:dyDescent="0.25">
      <c r="A125" s="186"/>
      <c r="B125" s="4"/>
      <c r="C125" s="135" t="s">
        <v>464</v>
      </c>
      <c r="D125" s="5" t="s">
        <v>461</v>
      </c>
      <c r="E125" s="5" t="s">
        <v>12</v>
      </c>
      <c r="F125" s="37"/>
      <c r="G125" s="37"/>
      <c r="H125" s="37"/>
      <c r="I125" s="39">
        <f t="shared" si="19"/>
        <v>204.58065824795969</v>
      </c>
      <c r="J125" s="40">
        <f t="shared" si="19"/>
        <v>241.40517673259242</v>
      </c>
    </row>
    <row r="126" spans="1:13" ht="31.5" hidden="1" x14ac:dyDescent="0.25">
      <c r="A126" s="186"/>
      <c r="B126" s="4"/>
      <c r="C126" s="135" t="s">
        <v>467</v>
      </c>
      <c r="D126" s="5" t="s">
        <v>71</v>
      </c>
      <c r="E126" s="5" t="s">
        <v>12</v>
      </c>
      <c r="F126" s="37"/>
      <c r="G126" s="37"/>
      <c r="H126" s="37"/>
      <c r="I126" s="39">
        <f t="shared" si="19"/>
        <v>233.1890299703727</v>
      </c>
      <c r="J126" s="40">
        <f t="shared" si="19"/>
        <v>275.16305536503978</v>
      </c>
    </row>
    <row r="127" spans="1:13" ht="31.5" hidden="1" x14ac:dyDescent="0.25">
      <c r="A127" s="186"/>
      <c r="B127" s="4"/>
      <c r="C127" s="134" t="s">
        <v>585</v>
      </c>
      <c r="D127" s="5" t="s">
        <v>83</v>
      </c>
      <c r="E127" s="5">
        <v>1</v>
      </c>
      <c r="F127" s="37"/>
      <c r="G127" s="37"/>
      <c r="H127" s="37"/>
      <c r="I127" s="39">
        <f>I88+I129+I130</f>
        <v>488.51810833864499</v>
      </c>
      <c r="J127" s="40">
        <f>I127*1.18</f>
        <v>576.45136783960106</v>
      </c>
      <c r="M127" s="137"/>
    </row>
    <row r="128" spans="1:13" ht="21" hidden="1" x14ac:dyDescent="0.25">
      <c r="A128" s="186"/>
      <c r="B128" s="4"/>
      <c r="C128" s="134" t="s">
        <v>586</v>
      </c>
      <c r="D128" s="5" t="s">
        <v>472</v>
      </c>
      <c r="E128" s="5">
        <v>1</v>
      </c>
      <c r="F128" s="37"/>
      <c r="G128" s="37"/>
      <c r="H128" s="37"/>
      <c r="I128" s="39">
        <f>I89+I129+I130</f>
        <v>474.37315490313</v>
      </c>
      <c r="J128" s="40">
        <f>I128*1.18</f>
        <v>559.76032278569335</v>
      </c>
    </row>
    <row r="129" spans="1:22" ht="31.5" hidden="1" x14ac:dyDescent="0.25">
      <c r="A129" s="186"/>
      <c r="B129" s="4"/>
      <c r="C129" s="135" t="s">
        <v>474</v>
      </c>
      <c r="D129" s="5" t="s">
        <v>83</v>
      </c>
      <c r="E129" s="5">
        <v>1</v>
      </c>
      <c r="F129" s="37"/>
      <c r="G129" s="37"/>
      <c r="H129" s="37"/>
      <c r="I129" s="39">
        <f t="shared" ref="I129:J133" si="20">I90</f>
        <v>107.97585654555</v>
      </c>
      <c r="J129" s="40">
        <f t="shared" si="20"/>
        <v>127.41151072374899</v>
      </c>
    </row>
    <row r="130" spans="1:22" ht="21" hidden="1" x14ac:dyDescent="0.25">
      <c r="A130" s="186"/>
      <c r="B130" s="4"/>
      <c r="C130" s="135" t="s">
        <v>89</v>
      </c>
      <c r="D130" s="5" t="s">
        <v>472</v>
      </c>
      <c r="E130" s="5">
        <v>1</v>
      </c>
      <c r="F130" s="37"/>
      <c r="G130" s="37"/>
      <c r="H130" s="37"/>
      <c r="I130" s="39">
        <f t="shared" si="20"/>
        <v>183.19864917878999</v>
      </c>
      <c r="J130" s="40">
        <f t="shared" si="20"/>
        <v>216.17440603097219</v>
      </c>
    </row>
    <row r="131" spans="1:22" ht="21" hidden="1" x14ac:dyDescent="0.25">
      <c r="A131" s="186"/>
      <c r="B131" s="4"/>
      <c r="C131" s="134" t="s">
        <v>587</v>
      </c>
      <c r="D131" s="5" t="s">
        <v>30</v>
      </c>
      <c r="E131" s="5" t="s">
        <v>12</v>
      </c>
      <c r="F131" s="37"/>
      <c r="G131" s="37"/>
      <c r="H131" s="37"/>
      <c r="I131" s="39" t="e">
        <f t="shared" si="20"/>
        <v>#REF!</v>
      </c>
      <c r="J131" s="40" t="e">
        <f t="shared" si="20"/>
        <v>#REF!</v>
      </c>
    </row>
    <row r="132" spans="1:22" ht="42" hidden="1" customHeight="1" x14ac:dyDescent="0.25">
      <c r="A132" s="186"/>
      <c r="B132" s="4"/>
      <c r="C132" s="134" t="s">
        <v>476</v>
      </c>
      <c r="D132" s="5" t="s">
        <v>30</v>
      </c>
      <c r="E132" s="5" t="s">
        <v>12</v>
      </c>
      <c r="F132" s="37"/>
      <c r="G132" s="37"/>
      <c r="H132" s="37"/>
      <c r="I132" s="39" t="e">
        <f t="shared" si="20"/>
        <v>#REF!</v>
      </c>
      <c r="J132" s="40" t="e">
        <f t="shared" si="20"/>
        <v>#REF!</v>
      </c>
      <c r="M132" s="285"/>
      <c r="N132" s="285"/>
      <c r="O132" s="285"/>
      <c r="P132" s="285"/>
      <c r="Q132" s="285"/>
      <c r="R132" s="285"/>
      <c r="S132" s="285"/>
      <c r="T132" s="285"/>
      <c r="U132" s="285"/>
      <c r="V132" s="285"/>
    </row>
    <row r="133" spans="1:22" ht="31.5" hidden="1" x14ac:dyDescent="0.25">
      <c r="A133" s="186"/>
      <c r="B133" s="4"/>
      <c r="C133" s="134" t="s">
        <v>588</v>
      </c>
      <c r="D133" s="5" t="s">
        <v>480</v>
      </c>
      <c r="E133" s="5" t="s">
        <v>246</v>
      </c>
      <c r="F133" s="37"/>
      <c r="G133" s="37"/>
      <c r="H133" s="37"/>
      <c r="I133" s="39" t="e">
        <f t="shared" si="20"/>
        <v>#REF!</v>
      </c>
      <c r="J133" s="40" t="e">
        <f t="shared" si="20"/>
        <v>#REF!</v>
      </c>
    </row>
    <row r="134" spans="1:22" ht="42" hidden="1" x14ac:dyDescent="0.25">
      <c r="A134" s="186"/>
      <c r="B134" s="4"/>
      <c r="C134" s="134" t="s">
        <v>589</v>
      </c>
      <c r="D134" s="5" t="s">
        <v>484</v>
      </c>
      <c r="E134" s="5">
        <v>1</v>
      </c>
      <c r="F134" s="37"/>
      <c r="G134" s="37"/>
      <c r="H134" s="37"/>
      <c r="I134" s="39" t="e">
        <f>I95+I136+I137+I138</f>
        <v>#REF!</v>
      </c>
      <c r="J134" s="40" t="e">
        <f>I134*1.18</f>
        <v>#REF!</v>
      </c>
    </row>
    <row r="135" spans="1:22" ht="31.5" hidden="1" x14ac:dyDescent="0.25">
      <c r="A135" s="186"/>
      <c r="B135" s="4"/>
      <c r="C135" s="134" t="s">
        <v>590</v>
      </c>
      <c r="D135" s="5" t="s">
        <v>484</v>
      </c>
      <c r="E135" s="5">
        <v>1</v>
      </c>
      <c r="F135" s="37"/>
      <c r="G135" s="37"/>
      <c r="H135" s="37"/>
      <c r="I135" s="39" t="e">
        <f>I96+I137+I136+I138</f>
        <v>#REF!</v>
      </c>
      <c r="J135" s="40" t="e">
        <f>I135*1.18</f>
        <v>#REF!</v>
      </c>
    </row>
    <row r="136" spans="1:22" ht="21" hidden="1" x14ac:dyDescent="0.25">
      <c r="A136" s="186"/>
      <c r="B136" s="4"/>
      <c r="C136" s="135" t="s">
        <v>490</v>
      </c>
      <c r="D136" s="5" t="s">
        <v>83</v>
      </c>
      <c r="E136" s="5">
        <v>1</v>
      </c>
      <c r="F136" s="37"/>
      <c r="G136" s="37"/>
      <c r="H136" s="37"/>
      <c r="I136" s="39" t="e">
        <f t="shared" ref="I136:J141" si="21">I97</f>
        <v>#REF!</v>
      </c>
      <c r="J136" s="40" t="e">
        <f t="shared" si="21"/>
        <v>#REF!</v>
      </c>
    </row>
    <row r="137" spans="1:22" ht="31.5" hidden="1" x14ac:dyDescent="0.25">
      <c r="A137" s="186"/>
      <c r="B137" s="4"/>
      <c r="C137" s="135" t="s">
        <v>493</v>
      </c>
      <c r="D137" s="5" t="s">
        <v>83</v>
      </c>
      <c r="E137" s="5">
        <v>1</v>
      </c>
      <c r="F137" s="37"/>
      <c r="G137" s="37"/>
      <c r="H137" s="37"/>
      <c r="I137" s="39" t="e">
        <f t="shared" si="21"/>
        <v>#REF!</v>
      </c>
      <c r="J137" s="40" t="e">
        <f t="shared" si="21"/>
        <v>#REF!</v>
      </c>
    </row>
    <row r="138" spans="1:22" ht="21" hidden="1" x14ac:dyDescent="0.25">
      <c r="A138" s="186"/>
      <c r="B138" s="4"/>
      <c r="C138" s="135" t="s">
        <v>496</v>
      </c>
      <c r="D138" s="5" t="s">
        <v>83</v>
      </c>
      <c r="E138" s="5">
        <v>1</v>
      </c>
      <c r="F138" s="37"/>
      <c r="G138" s="37"/>
      <c r="H138" s="37"/>
      <c r="I138" s="39" t="e">
        <f t="shared" si="21"/>
        <v>#REF!</v>
      </c>
      <c r="J138" s="40" t="e">
        <f t="shared" si="21"/>
        <v>#REF!</v>
      </c>
    </row>
    <row r="139" spans="1:22" hidden="1" x14ac:dyDescent="0.25">
      <c r="A139" s="186"/>
      <c r="B139" s="37"/>
      <c r="C139" s="138" t="s">
        <v>571</v>
      </c>
      <c r="D139" s="37"/>
      <c r="E139" s="37"/>
      <c r="F139" s="37"/>
      <c r="G139" s="37"/>
      <c r="H139" s="37"/>
      <c r="I139" s="39">
        <f t="shared" si="21"/>
        <v>0</v>
      </c>
      <c r="J139" s="40">
        <f t="shared" si="21"/>
        <v>0</v>
      </c>
    </row>
    <row r="140" spans="1:22" ht="31.5" hidden="1" x14ac:dyDescent="0.25">
      <c r="A140" s="186"/>
      <c r="B140" s="4"/>
      <c r="C140" s="135" t="s">
        <v>498</v>
      </c>
      <c r="D140" s="5" t="s">
        <v>109</v>
      </c>
      <c r="E140" s="5">
        <v>1</v>
      </c>
      <c r="F140" s="37"/>
      <c r="G140" s="37"/>
      <c r="H140" s="37"/>
      <c r="I140" s="39">
        <f t="shared" si="21"/>
        <v>2352.5356554049899</v>
      </c>
      <c r="J140" s="40">
        <f t="shared" si="21"/>
        <v>2775.9920733778881</v>
      </c>
      <c r="K140">
        <v>1.18</v>
      </c>
    </row>
    <row r="141" spans="1:22" ht="31.5" hidden="1" x14ac:dyDescent="0.25">
      <c r="A141" s="186"/>
      <c r="B141" s="4"/>
      <c r="C141" s="135" t="s">
        <v>500</v>
      </c>
      <c r="D141" s="5" t="s">
        <v>484</v>
      </c>
      <c r="E141" s="5">
        <v>1</v>
      </c>
      <c r="F141" s="37"/>
      <c r="G141" s="37"/>
      <c r="H141" s="37"/>
      <c r="I141" s="39" t="e">
        <f t="shared" si="21"/>
        <v>#REF!</v>
      </c>
      <c r="J141" s="40" t="e">
        <f t="shared" si="21"/>
        <v>#REF!</v>
      </c>
      <c r="K141">
        <v>1.18</v>
      </c>
    </row>
    <row r="142" spans="1:22" hidden="1" x14ac:dyDescent="0.25">
      <c r="A142" s="186"/>
      <c r="B142" s="4"/>
      <c r="C142" s="134"/>
      <c r="D142" s="5"/>
      <c r="E142" s="5"/>
      <c r="F142" s="37"/>
      <c r="G142" s="37"/>
      <c r="H142" s="37"/>
      <c r="I142" s="39"/>
      <c r="J142" s="40"/>
      <c r="K142">
        <v>1.18</v>
      </c>
    </row>
    <row r="143" spans="1:22" hidden="1" x14ac:dyDescent="0.25">
      <c r="A143" s="186"/>
      <c r="B143" s="4"/>
      <c r="C143" s="134"/>
      <c r="D143" s="5"/>
      <c r="E143" s="5"/>
      <c r="F143" s="37"/>
      <c r="G143" s="37"/>
      <c r="H143" s="37"/>
      <c r="I143" s="39"/>
      <c r="J143" s="40"/>
      <c r="K143">
        <v>1.18</v>
      </c>
    </row>
    <row r="144" spans="1:22" hidden="1" x14ac:dyDescent="0.25">
      <c r="A144" s="186"/>
      <c r="B144" s="4"/>
      <c r="C144" s="134"/>
      <c r="D144" s="5"/>
      <c r="E144" s="5"/>
      <c r="F144" s="37"/>
      <c r="G144" s="37"/>
      <c r="H144" s="37"/>
      <c r="I144" s="39"/>
      <c r="J144" s="40"/>
      <c r="K144">
        <v>1.18</v>
      </c>
    </row>
    <row r="145" spans="1:11" hidden="1" x14ac:dyDescent="0.25">
      <c r="A145" s="186"/>
      <c r="B145" s="4"/>
      <c r="C145" s="134"/>
      <c r="D145" s="5"/>
      <c r="E145" s="5"/>
      <c r="F145" s="37"/>
      <c r="G145" s="37"/>
      <c r="H145" s="37"/>
      <c r="I145" s="39"/>
      <c r="J145" s="40"/>
      <c r="K145">
        <v>1.18</v>
      </c>
    </row>
    <row r="146" spans="1:11" hidden="1" x14ac:dyDescent="0.25">
      <c r="A146" s="186"/>
      <c r="B146" s="4"/>
      <c r="C146" s="135"/>
      <c r="D146" s="5"/>
      <c r="E146" s="5"/>
      <c r="F146" s="37"/>
      <c r="G146" s="37"/>
      <c r="H146" s="37"/>
      <c r="I146" s="39"/>
      <c r="J146" s="40"/>
      <c r="K146">
        <v>1.18</v>
      </c>
    </row>
    <row r="147" spans="1:11" hidden="1" x14ac:dyDescent="0.25">
      <c r="A147" s="186"/>
      <c r="B147" s="4"/>
      <c r="C147" s="135"/>
      <c r="D147" s="5"/>
      <c r="E147" s="5"/>
      <c r="F147" s="37"/>
      <c r="G147" s="37"/>
      <c r="H147" s="37"/>
      <c r="I147" s="39"/>
      <c r="J147" s="40"/>
      <c r="K147">
        <v>1.18</v>
      </c>
    </row>
    <row r="148" spans="1:11" hidden="1" x14ac:dyDescent="0.25">
      <c r="A148" s="186"/>
      <c r="B148" s="4"/>
      <c r="C148" s="135"/>
      <c r="D148" s="5"/>
      <c r="E148" s="5"/>
      <c r="F148" s="37"/>
      <c r="G148" s="37"/>
      <c r="H148" s="37"/>
      <c r="I148" s="39"/>
      <c r="J148" s="40"/>
      <c r="K148">
        <v>1.18</v>
      </c>
    </row>
    <row r="149" spans="1:11" hidden="1" x14ac:dyDescent="0.25">
      <c r="A149" s="186"/>
      <c r="B149" s="4"/>
      <c r="C149" s="134"/>
      <c r="D149" s="5"/>
      <c r="E149" s="5"/>
      <c r="F149" s="37"/>
      <c r="G149" s="37"/>
      <c r="H149" s="37"/>
      <c r="I149" s="39"/>
      <c r="J149" s="40"/>
      <c r="K149">
        <v>1.18</v>
      </c>
    </row>
    <row r="150" spans="1:11" s="52" customFormat="1" ht="42" hidden="1" x14ac:dyDescent="0.25">
      <c r="A150" s="183"/>
      <c r="B150" s="56"/>
      <c r="C150" s="126" t="s">
        <v>518</v>
      </c>
      <c r="D150" s="57" t="s">
        <v>24</v>
      </c>
      <c r="E150" s="57">
        <v>1</v>
      </c>
      <c r="F150" s="51"/>
      <c r="G150" s="51"/>
      <c r="H150" s="51"/>
      <c r="I150" s="58">
        <f t="shared" ref="I150:J154" si="22">I111</f>
        <v>5835.6233928683969</v>
      </c>
      <c r="J150" s="66">
        <f t="shared" si="22"/>
        <v>6886.035603584708</v>
      </c>
      <c r="K150" s="52">
        <v>1.18</v>
      </c>
    </row>
    <row r="151" spans="1:11" s="52" customFormat="1" hidden="1" x14ac:dyDescent="0.25">
      <c r="A151" s="183"/>
      <c r="B151" s="51"/>
      <c r="C151" s="139" t="s">
        <v>578</v>
      </c>
      <c r="D151" s="51"/>
      <c r="E151" s="51"/>
      <c r="F151" s="51"/>
      <c r="G151" s="51"/>
      <c r="H151" s="51"/>
      <c r="I151" s="58">
        <f t="shared" si="22"/>
        <v>0</v>
      </c>
      <c r="J151" s="66">
        <f t="shared" si="22"/>
        <v>0</v>
      </c>
    </row>
    <row r="152" spans="1:11" s="52" customFormat="1" ht="31.5" hidden="1" x14ac:dyDescent="0.25">
      <c r="A152" s="131"/>
      <c r="B152" s="56"/>
      <c r="C152" s="126" t="s">
        <v>520</v>
      </c>
      <c r="D152" s="57" t="s">
        <v>24</v>
      </c>
      <c r="E152" s="57">
        <v>1</v>
      </c>
      <c r="F152" s="131"/>
      <c r="G152" s="131"/>
      <c r="H152" s="131"/>
      <c r="I152" s="58" t="e">
        <f t="shared" si="22"/>
        <v>#REF!</v>
      </c>
      <c r="J152" s="66" t="e">
        <f t="shared" si="22"/>
        <v>#REF!</v>
      </c>
    </row>
    <row r="153" spans="1:11" s="52" customFormat="1" ht="21" hidden="1" x14ac:dyDescent="0.25">
      <c r="A153" s="131"/>
      <c r="B153" s="56"/>
      <c r="C153" s="126" t="s">
        <v>593</v>
      </c>
      <c r="D153" s="57" t="s">
        <v>151</v>
      </c>
      <c r="E153" s="57">
        <v>1</v>
      </c>
      <c r="F153" s="131"/>
      <c r="G153" s="131"/>
      <c r="H153" s="131"/>
      <c r="I153" s="58" t="e">
        <f t="shared" si="22"/>
        <v>#REF!</v>
      </c>
      <c r="J153" s="66" t="e">
        <f t="shared" si="22"/>
        <v>#REF!</v>
      </c>
    </row>
    <row r="154" spans="1:11" s="52" customFormat="1" ht="21" hidden="1" x14ac:dyDescent="0.25">
      <c r="A154" s="131"/>
      <c r="B154" s="56"/>
      <c r="C154" s="126" t="s">
        <v>523</v>
      </c>
      <c r="D154" s="57" t="s">
        <v>154</v>
      </c>
      <c r="E154" s="57">
        <v>0.01</v>
      </c>
      <c r="F154" s="131"/>
      <c r="G154" s="131"/>
      <c r="H154" s="131"/>
      <c r="I154" s="58" t="e">
        <f t="shared" si="22"/>
        <v>#REF!</v>
      </c>
      <c r="J154" s="66" t="e">
        <f t="shared" si="22"/>
        <v>#REF!</v>
      </c>
    </row>
    <row r="155" spans="1:11" s="52" customFormat="1" hidden="1" x14ac:dyDescent="0.25">
      <c r="A155" s="183"/>
      <c r="B155" s="51"/>
      <c r="C155" s="51"/>
      <c r="D155" s="51"/>
      <c r="E155" s="51"/>
      <c r="F155" s="51"/>
      <c r="G155" s="51"/>
      <c r="H155" s="51"/>
      <c r="I155" s="51"/>
      <c r="J155" s="51"/>
    </row>
    <row r="157" spans="1:11" x14ac:dyDescent="0.25">
      <c r="A157"/>
      <c r="B157" s="188" t="s">
        <v>682</v>
      </c>
      <c r="C157" s="187"/>
      <c r="D157" s="187"/>
      <c r="E157" s="187"/>
      <c r="F157" s="187"/>
      <c r="G157" s="187"/>
      <c r="H157" s="187"/>
    </row>
    <row r="158" spans="1:11" x14ac:dyDescent="0.25">
      <c r="A158"/>
      <c r="B158" s="188"/>
    </row>
    <row r="159" spans="1:11" x14ac:dyDescent="0.25">
      <c r="A159"/>
      <c r="B159" s="188"/>
    </row>
    <row r="160" spans="1:11" x14ac:dyDescent="0.25">
      <c r="A160"/>
      <c r="B160" s="188" t="s">
        <v>683</v>
      </c>
      <c r="C160" s="187"/>
      <c r="D160" s="187"/>
      <c r="E160" s="187"/>
      <c r="F160" s="187"/>
      <c r="G160" s="187"/>
      <c r="H160" s="187"/>
    </row>
  </sheetData>
  <mergeCells count="35">
    <mergeCell ref="M132:V132"/>
    <mergeCell ref="B54:D54"/>
    <mergeCell ref="B60:D60"/>
    <mergeCell ref="B65:D65"/>
    <mergeCell ref="B79:C79"/>
    <mergeCell ref="M93:V93"/>
    <mergeCell ref="B118:C118"/>
    <mergeCell ref="B44:D44"/>
    <mergeCell ref="A15:J15"/>
    <mergeCell ref="A16:J16"/>
    <mergeCell ref="A17:C17"/>
    <mergeCell ref="D17:J17"/>
    <mergeCell ref="A18:G18"/>
    <mergeCell ref="H18:J18"/>
    <mergeCell ref="A19:J19"/>
    <mergeCell ref="A20:C20"/>
    <mergeCell ref="D20:G20"/>
    <mergeCell ref="H20:J20"/>
    <mergeCell ref="B23:D23"/>
    <mergeCell ref="A13:C13"/>
    <mergeCell ref="D13:G13"/>
    <mergeCell ref="H13:J13"/>
    <mergeCell ref="A14:C14"/>
    <mergeCell ref="D14:G14"/>
    <mergeCell ref="H14:J14"/>
    <mergeCell ref="A12:J12"/>
    <mergeCell ref="A1:D1"/>
    <mergeCell ref="A2:D2"/>
    <mergeCell ref="A3:D3"/>
    <mergeCell ref="A4:D4"/>
    <mergeCell ref="G4:K4"/>
    <mergeCell ref="A5:J5"/>
    <mergeCell ref="A6:J6"/>
    <mergeCell ref="A7:J7"/>
    <mergeCell ref="E1:K3"/>
  </mergeCells>
  <pageMargins left="0.7" right="0.7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K124"/>
  <sheetViews>
    <sheetView view="pageBreakPreview" topLeftCell="A64" zoomScale="80" zoomScaleNormal="100" zoomScaleSheetLayoutView="80" workbookViewId="0">
      <selection activeCell="I138" sqref="I138"/>
    </sheetView>
  </sheetViews>
  <sheetFormatPr defaultRowHeight="15" x14ac:dyDescent="0.25"/>
  <cols>
    <col min="1" max="1" width="5.140625" customWidth="1"/>
    <col min="2" max="2" width="13.5703125" customWidth="1"/>
    <col min="3" max="3" width="43.28515625" customWidth="1"/>
    <col min="4" max="4" width="11.7109375" customWidth="1"/>
    <col min="5" max="5" width="9.140625" customWidth="1"/>
    <col min="6" max="6" width="11.28515625" customWidth="1"/>
    <col min="7" max="7" width="9.85546875" style="61" customWidth="1"/>
    <col min="8" max="8" width="10" customWidth="1"/>
    <col min="9" max="9" width="12" customWidth="1"/>
    <col min="10" max="10" width="12.28515625" customWidth="1"/>
    <col min="11" max="11" width="0" hidden="1" customWidth="1"/>
  </cols>
  <sheetData>
    <row r="1" spans="1:11" ht="15" customHeight="1" x14ac:dyDescent="0.25">
      <c r="A1" s="209"/>
      <c r="B1" s="209"/>
      <c r="C1" s="209"/>
      <c r="D1" s="209"/>
      <c r="E1" s="199" t="s">
        <v>702</v>
      </c>
      <c r="F1" s="199"/>
      <c r="G1" s="199"/>
      <c r="H1" s="199"/>
      <c r="I1" s="199"/>
      <c r="J1" s="199"/>
      <c r="K1" s="199"/>
    </row>
    <row r="2" spans="1:11" ht="15" customHeight="1" x14ac:dyDescent="0.25">
      <c r="A2" s="209"/>
      <c r="B2" s="209"/>
      <c r="C2" s="209"/>
      <c r="D2" s="209"/>
      <c r="E2" s="199"/>
      <c r="F2" s="199"/>
      <c r="G2" s="199"/>
      <c r="H2" s="199"/>
      <c r="I2" s="199"/>
      <c r="J2" s="199"/>
      <c r="K2" s="199"/>
    </row>
    <row r="3" spans="1:11" ht="15" customHeight="1" x14ac:dyDescent="0.25">
      <c r="A3" s="209"/>
      <c r="B3" s="209"/>
      <c r="C3" s="209"/>
      <c r="D3" s="209"/>
      <c r="E3" s="199"/>
      <c r="F3" s="199"/>
      <c r="G3" s="199"/>
      <c r="H3" s="199"/>
      <c r="I3" s="199"/>
      <c r="J3" s="199"/>
      <c r="K3" s="199"/>
    </row>
    <row r="4" spans="1:11" x14ac:dyDescent="0.25">
      <c r="A4" s="210"/>
      <c r="B4" s="210"/>
      <c r="C4" s="210"/>
      <c r="D4" s="210"/>
      <c r="F4" s="214" t="s">
        <v>415</v>
      </c>
      <c r="G4" s="214"/>
      <c r="H4" s="214"/>
      <c r="I4" s="214"/>
      <c r="J4" s="214"/>
    </row>
    <row r="5" spans="1:11" ht="15" customHeight="1" x14ac:dyDescent="0.25">
      <c r="A5" s="211" t="s">
        <v>0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1" ht="15" customHeight="1" x14ac:dyDescent="0.25">
      <c r="A6" s="211" t="s">
        <v>1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1" ht="15" customHeight="1" x14ac:dyDescent="0.25">
      <c r="A7" s="211" t="s">
        <v>403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1" x14ac:dyDescent="0.25">
      <c r="A8" t="s">
        <v>333</v>
      </c>
      <c r="F8" s="209"/>
      <c r="G8" s="209"/>
      <c r="H8" s="212"/>
      <c r="I8" s="212"/>
      <c r="J8" s="15"/>
    </row>
    <row r="9" spans="1:11" x14ac:dyDescent="0.25">
      <c r="A9" t="s">
        <v>402</v>
      </c>
      <c r="F9" s="209"/>
      <c r="G9" s="209"/>
      <c r="H9" s="212"/>
      <c r="I9" s="212"/>
      <c r="J9" s="15"/>
    </row>
    <row r="10" spans="1:11" x14ac:dyDescent="0.25">
      <c r="A10" s="196" t="s">
        <v>435</v>
      </c>
      <c r="B10" s="197"/>
      <c r="C10" s="197"/>
      <c r="D10" s="197"/>
      <c r="E10" s="197"/>
      <c r="F10" s="197"/>
      <c r="G10" s="197"/>
      <c r="H10" s="197"/>
      <c r="I10" s="197"/>
      <c r="J10" s="198"/>
    </row>
    <row r="11" spans="1:11" x14ac:dyDescent="0.25">
      <c r="A11" s="223" t="s">
        <v>58</v>
      </c>
      <c r="B11" s="223"/>
      <c r="C11" s="223"/>
      <c r="D11" s="223"/>
      <c r="E11" s="224" t="s">
        <v>374</v>
      </c>
      <c r="F11" s="224"/>
      <c r="G11" s="224"/>
      <c r="H11" s="224"/>
      <c r="I11" s="224"/>
      <c r="J11" s="224"/>
    </row>
    <row r="12" spans="1:11" ht="18.75" customHeight="1" x14ac:dyDescent="0.25">
      <c r="A12" s="225" t="s">
        <v>388</v>
      </c>
      <c r="B12" s="226"/>
      <c r="C12" s="226"/>
      <c r="D12" s="227"/>
      <c r="E12" s="228" t="s">
        <v>389</v>
      </c>
      <c r="F12" s="229"/>
      <c r="G12" s="229"/>
      <c r="H12" s="229"/>
      <c r="I12" s="229"/>
      <c r="J12" s="230"/>
    </row>
    <row r="13" spans="1:11" ht="18.75" customHeight="1" x14ac:dyDescent="0.25">
      <c r="A13" s="217" t="s">
        <v>390</v>
      </c>
      <c r="B13" s="218"/>
      <c r="C13" s="218"/>
      <c r="D13" s="219"/>
      <c r="E13" s="220" t="s">
        <v>380</v>
      </c>
      <c r="F13" s="221"/>
      <c r="G13" s="221"/>
      <c r="H13" s="221"/>
      <c r="I13" s="221"/>
      <c r="J13" s="222"/>
    </row>
    <row r="14" spans="1:11" ht="18.75" customHeight="1" x14ac:dyDescent="0.25">
      <c r="A14" s="217" t="s">
        <v>391</v>
      </c>
      <c r="B14" s="218"/>
      <c r="C14" s="218"/>
      <c r="D14" s="219"/>
      <c r="E14" s="220" t="s">
        <v>381</v>
      </c>
      <c r="F14" s="221"/>
      <c r="G14" s="221"/>
      <c r="H14" s="221"/>
      <c r="I14" s="221"/>
      <c r="J14" s="222"/>
    </row>
    <row r="15" spans="1:11" ht="18.75" customHeight="1" x14ac:dyDescent="0.25">
      <c r="A15" s="217" t="s">
        <v>392</v>
      </c>
      <c r="B15" s="218"/>
      <c r="C15" s="218"/>
      <c r="D15" s="219"/>
      <c r="E15" s="220" t="s">
        <v>395</v>
      </c>
      <c r="F15" s="221"/>
      <c r="G15" s="221"/>
      <c r="H15" s="221"/>
      <c r="I15" s="221"/>
      <c r="J15" s="222"/>
    </row>
    <row r="16" spans="1:11" ht="18.75" customHeight="1" x14ac:dyDescent="0.25">
      <c r="A16" s="217" t="s">
        <v>393</v>
      </c>
      <c r="B16" s="218"/>
      <c r="C16" s="218"/>
      <c r="D16" s="219"/>
      <c r="E16" s="232"/>
      <c r="F16" s="221"/>
      <c r="G16" s="221"/>
      <c r="H16" s="221"/>
      <c r="I16" s="221"/>
      <c r="J16" s="222"/>
    </row>
    <row r="17" spans="1:10" ht="18.75" customHeight="1" x14ac:dyDescent="0.25">
      <c r="A17" s="233" t="s">
        <v>394</v>
      </c>
      <c r="B17" s="234"/>
      <c r="C17" s="234"/>
      <c r="D17" s="235"/>
      <c r="E17" s="236"/>
      <c r="F17" s="237"/>
      <c r="G17" s="237"/>
      <c r="H17" s="237"/>
      <c r="I17" s="237"/>
      <c r="J17" s="238"/>
    </row>
    <row r="18" spans="1:10" ht="18.75" customHeight="1" x14ac:dyDescent="0.25">
      <c r="A18" s="239">
        <f>1.011*1.05*1.04*1.0549*1.03</f>
        <v>1.1995609265639999</v>
      </c>
      <c r="B18" s="240"/>
      <c r="C18" s="240"/>
      <c r="D18" s="241"/>
      <c r="E18" s="242">
        <f>1.011*1.05*1.03</f>
        <v>1.0933965000000001</v>
      </c>
      <c r="F18" s="243"/>
      <c r="G18" s="243"/>
      <c r="H18" s="243"/>
      <c r="I18" s="243"/>
      <c r="J18" s="244"/>
    </row>
    <row r="19" spans="1:10" ht="45" x14ac:dyDescent="0.25">
      <c r="A19" s="3" t="s">
        <v>2</v>
      </c>
      <c r="B19" s="3" t="s">
        <v>3</v>
      </c>
      <c r="C19" s="3" t="s">
        <v>4</v>
      </c>
      <c r="D19" s="3" t="s">
        <v>5</v>
      </c>
      <c r="E19" s="3" t="s">
        <v>6</v>
      </c>
      <c r="F19" s="3" t="s">
        <v>7</v>
      </c>
      <c r="G19" s="84" t="s">
        <v>8</v>
      </c>
      <c r="H19" s="12" t="s">
        <v>64</v>
      </c>
      <c r="I19" s="21" t="s">
        <v>65</v>
      </c>
      <c r="J19" s="21" t="s">
        <v>66</v>
      </c>
    </row>
    <row r="20" spans="1:10" x14ac:dyDescent="0.25">
      <c r="A20" s="3">
        <v>1</v>
      </c>
      <c r="B20" s="3">
        <v>2</v>
      </c>
      <c r="C20" s="3">
        <v>3</v>
      </c>
      <c r="D20" s="3">
        <v>4</v>
      </c>
      <c r="E20" s="3">
        <v>5</v>
      </c>
      <c r="F20" s="3">
        <v>6</v>
      </c>
      <c r="G20" s="84">
        <v>7</v>
      </c>
      <c r="H20" s="3">
        <v>8</v>
      </c>
      <c r="I20" s="3">
        <v>9</v>
      </c>
      <c r="J20" s="3">
        <v>10</v>
      </c>
    </row>
    <row r="21" spans="1:10" x14ac:dyDescent="0.25">
      <c r="A21" s="23"/>
      <c r="B21" s="208" t="s">
        <v>396</v>
      </c>
      <c r="C21" s="208"/>
      <c r="D21" s="208"/>
      <c r="E21" s="208"/>
      <c r="F21" s="208"/>
      <c r="G21" s="208"/>
      <c r="H21" s="11"/>
      <c r="I21" s="11"/>
      <c r="J21" s="11"/>
    </row>
    <row r="22" spans="1:10" ht="31.5" x14ac:dyDescent="0.25">
      <c r="A22" s="5" t="s">
        <v>9</v>
      </c>
      <c r="B22" s="4" t="s">
        <v>121</v>
      </c>
      <c r="C22" s="4" t="s">
        <v>364</v>
      </c>
      <c r="D22" s="5" t="s">
        <v>109</v>
      </c>
      <c r="E22" s="5">
        <v>1</v>
      </c>
      <c r="F22" s="5" t="s">
        <v>122</v>
      </c>
      <c r="G22" s="60">
        <v>846</v>
      </c>
      <c r="H22" s="82">
        <f>A18</f>
        <v>1.1995609265639999</v>
      </c>
      <c r="I22" s="17">
        <f>H22*G22</f>
        <v>1014.828543873144</v>
      </c>
      <c r="J22" s="13">
        <f>I22*1.18</f>
        <v>1197.4976817703098</v>
      </c>
    </row>
    <row r="23" spans="1:10" ht="31.5" x14ac:dyDescent="0.25">
      <c r="A23" s="5" t="s">
        <v>11</v>
      </c>
      <c r="B23" s="4" t="s">
        <v>123</v>
      </c>
      <c r="C23" s="4" t="s">
        <v>357</v>
      </c>
      <c r="D23" s="5" t="s">
        <v>109</v>
      </c>
      <c r="E23" s="5">
        <v>1</v>
      </c>
      <c r="F23" s="5" t="s">
        <v>124</v>
      </c>
      <c r="G23" s="60">
        <v>290</v>
      </c>
      <c r="H23" s="82">
        <f>H22</f>
        <v>1.1995609265639999</v>
      </c>
      <c r="I23" s="16">
        <f>H23*G23</f>
        <v>347.87266870355995</v>
      </c>
      <c r="J23" s="14">
        <f>I23*1.18</f>
        <v>410.48974907020073</v>
      </c>
    </row>
    <row r="24" spans="1:10" ht="31.5" x14ac:dyDescent="0.25">
      <c r="A24" s="5" t="s">
        <v>13</v>
      </c>
      <c r="B24" s="4" t="s">
        <v>125</v>
      </c>
      <c r="C24" s="4" t="s">
        <v>358</v>
      </c>
      <c r="D24" s="5" t="s">
        <v>109</v>
      </c>
      <c r="E24" s="5">
        <v>1</v>
      </c>
      <c r="F24" s="5" t="s">
        <v>126</v>
      </c>
      <c r="G24" s="60">
        <v>338</v>
      </c>
      <c r="H24" s="82">
        <f t="shared" ref="H24:H35" si="0">H23</f>
        <v>1.1995609265639999</v>
      </c>
      <c r="I24" s="16">
        <f t="shared" ref="I24:I28" si="1">H24*G24</f>
        <v>405.45159317863198</v>
      </c>
      <c r="J24" s="14">
        <f t="shared" ref="J24:J28" si="2">I24*1.18</f>
        <v>478.43287995078572</v>
      </c>
    </row>
    <row r="25" spans="1:10" ht="31.5" x14ac:dyDescent="0.25">
      <c r="A25" s="5" t="s">
        <v>14</v>
      </c>
      <c r="B25" s="4" t="s">
        <v>127</v>
      </c>
      <c r="C25" s="4" t="s">
        <v>359</v>
      </c>
      <c r="D25" s="5" t="s">
        <v>109</v>
      </c>
      <c r="E25" s="5">
        <v>1</v>
      </c>
      <c r="F25" s="5" t="s">
        <v>128</v>
      </c>
      <c r="G25" s="85">
        <v>7411</v>
      </c>
      <c r="H25" s="82">
        <f t="shared" si="0"/>
        <v>1.1995609265639999</v>
      </c>
      <c r="I25" s="16">
        <f t="shared" si="1"/>
        <v>8889.9460267658033</v>
      </c>
      <c r="J25" s="14">
        <f t="shared" si="2"/>
        <v>10490.136311583647</v>
      </c>
    </row>
    <row r="26" spans="1:10" ht="33" customHeight="1" x14ac:dyDescent="0.25">
      <c r="A26" s="31" t="s">
        <v>15</v>
      </c>
      <c r="B26" s="2" t="s">
        <v>129</v>
      </c>
      <c r="C26" s="7" t="s">
        <v>404</v>
      </c>
      <c r="D26" s="5" t="s">
        <v>109</v>
      </c>
      <c r="E26" s="5">
        <v>1</v>
      </c>
      <c r="F26" s="47">
        <v>3384.17</v>
      </c>
      <c r="G26" s="85">
        <v>3383</v>
      </c>
      <c r="H26" s="82">
        <f t="shared" si="0"/>
        <v>1.1995609265639999</v>
      </c>
      <c r="I26" s="16">
        <f t="shared" si="1"/>
        <v>4058.1146145660118</v>
      </c>
      <c r="J26" s="14">
        <f t="shared" si="2"/>
        <v>4788.5752451878934</v>
      </c>
    </row>
    <row r="27" spans="1:10" ht="31.5" x14ac:dyDescent="0.25">
      <c r="A27" s="24" t="s">
        <v>16</v>
      </c>
      <c r="B27" s="32" t="s">
        <v>130</v>
      </c>
      <c r="C27" s="32" t="s">
        <v>365</v>
      </c>
      <c r="D27" s="24" t="s">
        <v>109</v>
      </c>
      <c r="E27" s="33">
        <v>1</v>
      </c>
      <c r="F27" s="33" t="s">
        <v>131</v>
      </c>
      <c r="G27" s="86">
        <v>11603</v>
      </c>
      <c r="H27" s="82">
        <f t="shared" si="0"/>
        <v>1.1995609265639999</v>
      </c>
      <c r="I27" s="25">
        <f t="shared" si="1"/>
        <v>13918.50543092209</v>
      </c>
      <c r="J27" s="26">
        <f t="shared" si="2"/>
        <v>16423.836408488067</v>
      </c>
    </row>
    <row r="28" spans="1:10" ht="15" customHeight="1" x14ac:dyDescent="0.25">
      <c r="A28" s="5" t="s">
        <v>17</v>
      </c>
      <c r="B28" s="4" t="s">
        <v>105</v>
      </c>
      <c r="C28" s="4" t="s">
        <v>405</v>
      </c>
      <c r="D28" s="5" t="s">
        <v>24</v>
      </c>
      <c r="E28" s="5">
        <v>1</v>
      </c>
      <c r="F28" s="5" t="s">
        <v>236</v>
      </c>
      <c r="G28" s="60">
        <v>505</v>
      </c>
      <c r="H28" s="82">
        <f t="shared" si="0"/>
        <v>1.1995609265639999</v>
      </c>
      <c r="I28" s="16">
        <f t="shared" si="1"/>
        <v>605.77826791481993</v>
      </c>
      <c r="J28" s="14">
        <f t="shared" si="2"/>
        <v>714.81835613948749</v>
      </c>
    </row>
    <row r="29" spans="1:10" ht="21" x14ac:dyDescent="0.25">
      <c r="A29" s="5" t="s">
        <v>22</v>
      </c>
      <c r="B29" s="4" t="s">
        <v>237</v>
      </c>
      <c r="C29" s="4" t="s">
        <v>366</v>
      </c>
      <c r="D29" s="5" t="s">
        <v>238</v>
      </c>
      <c r="E29" s="5">
        <v>1</v>
      </c>
      <c r="F29" s="5" t="s">
        <v>239</v>
      </c>
      <c r="G29" s="85">
        <v>6078</v>
      </c>
      <c r="H29" s="82">
        <f t="shared" si="0"/>
        <v>1.1995609265639999</v>
      </c>
      <c r="I29" s="16">
        <f t="shared" ref="I29:I35" si="3">H29*G29</f>
        <v>7290.9313116559915</v>
      </c>
      <c r="J29" s="14">
        <f t="shared" ref="J29:J84" si="4">I29*1.18</f>
        <v>8603.2989477540686</v>
      </c>
    </row>
    <row r="30" spans="1:10" ht="31.5" x14ac:dyDescent="0.25">
      <c r="A30" s="5" t="s">
        <v>23</v>
      </c>
      <c r="B30" s="4" t="s">
        <v>240</v>
      </c>
      <c r="C30" s="4" t="s">
        <v>406</v>
      </c>
      <c r="D30" s="5" t="s">
        <v>410</v>
      </c>
      <c r="E30" s="5" t="s">
        <v>10</v>
      </c>
      <c r="F30" s="5" t="s">
        <v>241</v>
      </c>
      <c r="G30" s="60">
        <v>45</v>
      </c>
      <c r="H30" s="82">
        <f t="shared" si="0"/>
        <v>1.1995609265639999</v>
      </c>
      <c r="I30" s="16">
        <f t="shared" si="3"/>
        <v>53.980241695379995</v>
      </c>
      <c r="J30" s="14">
        <f t="shared" si="4"/>
        <v>63.696685200548387</v>
      </c>
    </row>
    <row r="31" spans="1:10" ht="31.5" x14ac:dyDescent="0.25">
      <c r="A31" s="5" t="s">
        <v>25</v>
      </c>
      <c r="B31" s="4" t="s">
        <v>242</v>
      </c>
      <c r="C31" s="4" t="s">
        <v>369</v>
      </c>
      <c r="D31" s="5" t="s">
        <v>135</v>
      </c>
      <c r="E31" s="5">
        <v>1</v>
      </c>
      <c r="F31" s="5" t="s">
        <v>243</v>
      </c>
      <c r="G31" s="85">
        <v>11691</v>
      </c>
      <c r="H31" s="82">
        <f>H30</f>
        <v>1.1995609265639999</v>
      </c>
      <c r="I31" s="16">
        <f t="shared" si="3"/>
        <v>14024.066792459724</v>
      </c>
      <c r="J31" s="14">
        <f t="shared" si="4"/>
        <v>16548.398815102471</v>
      </c>
    </row>
    <row r="32" spans="1:10" ht="21" x14ac:dyDescent="0.25">
      <c r="A32" s="5" t="s">
        <v>29</v>
      </c>
      <c r="B32" s="4" t="s">
        <v>137</v>
      </c>
      <c r="C32" s="4" t="s">
        <v>362</v>
      </c>
      <c r="D32" s="5" t="s">
        <v>30</v>
      </c>
      <c r="E32" s="5" t="s">
        <v>12</v>
      </c>
      <c r="F32" s="5" t="s">
        <v>138</v>
      </c>
      <c r="G32" s="60">
        <v>103</v>
      </c>
      <c r="H32" s="82">
        <f t="shared" si="0"/>
        <v>1.1995609265639999</v>
      </c>
      <c r="I32" s="16">
        <f t="shared" si="3"/>
        <v>123.55477543609199</v>
      </c>
      <c r="J32" s="14">
        <f t="shared" si="4"/>
        <v>145.79463501458855</v>
      </c>
    </row>
    <row r="33" spans="1:10" ht="21" x14ac:dyDescent="0.25">
      <c r="A33" s="5" t="s">
        <v>31</v>
      </c>
      <c r="B33" s="4" t="s">
        <v>26</v>
      </c>
      <c r="C33" s="4" t="s">
        <v>371</v>
      </c>
      <c r="D33" s="5" t="s">
        <v>27</v>
      </c>
      <c r="E33" s="5">
        <v>1</v>
      </c>
      <c r="F33" s="5" t="s">
        <v>28</v>
      </c>
      <c r="G33" s="85">
        <v>2008</v>
      </c>
      <c r="H33" s="82">
        <f t="shared" si="0"/>
        <v>1.1995609265639999</v>
      </c>
      <c r="I33" s="16">
        <f t="shared" si="3"/>
        <v>2408.7183405405117</v>
      </c>
      <c r="J33" s="14">
        <f t="shared" si="4"/>
        <v>2842.2876418378037</v>
      </c>
    </row>
    <row r="34" spans="1:10" ht="27.75" customHeight="1" x14ac:dyDescent="0.25">
      <c r="A34" s="5" t="s">
        <v>32</v>
      </c>
      <c r="B34" s="4" t="s">
        <v>143</v>
      </c>
      <c r="C34" s="4" t="s">
        <v>353</v>
      </c>
      <c r="D34" s="5" t="s">
        <v>144</v>
      </c>
      <c r="E34" s="5">
        <v>1</v>
      </c>
      <c r="F34" s="5" t="s">
        <v>145</v>
      </c>
      <c r="G34" s="85">
        <v>1199</v>
      </c>
      <c r="H34" s="82">
        <f t="shared" si="0"/>
        <v>1.1995609265639999</v>
      </c>
      <c r="I34" s="16">
        <f t="shared" si="3"/>
        <v>1438.2735509502359</v>
      </c>
      <c r="J34" s="14">
        <f t="shared" si="4"/>
        <v>1697.1627901212782</v>
      </c>
    </row>
    <row r="35" spans="1:10" ht="24.75" customHeight="1" x14ac:dyDescent="0.25">
      <c r="A35" s="5" t="s">
        <v>33</v>
      </c>
      <c r="B35" s="4" t="s">
        <v>244</v>
      </c>
      <c r="C35" s="4" t="s">
        <v>372</v>
      </c>
      <c r="D35" s="5" t="s">
        <v>245</v>
      </c>
      <c r="E35" s="5" t="s">
        <v>246</v>
      </c>
      <c r="F35" s="5" t="s">
        <v>247</v>
      </c>
      <c r="G35" s="60">
        <v>105</v>
      </c>
      <c r="H35" s="82">
        <f t="shared" si="0"/>
        <v>1.1995609265639999</v>
      </c>
      <c r="I35" s="16">
        <f t="shared" si="3"/>
        <v>125.95389728922</v>
      </c>
      <c r="J35" s="14">
        <f t="shared" si="4"/>
        <v>148.62559880127958</v>
      </c>
    </row>
    <row r="36" spans="1:10" x14ac:dyDescent="0.25">
      <c r="A36" s="62"/>
      <c r="B36" s="18"/>
      <c r="C36" s="18"/>
      <c r="D36" s="62"/>
      <c r="E36" s="62"/>
      <c r="F36" s="62"/>
      <c r="G36" s="94"/>
      <c r="H36" s="83"/>
      <c r="I36" s="27"/>
      <c r="J36" s="64">
        <f>SUM(J22:J35)</f>
        <v>64553.051746022429</v>
      </c>
    </row>
    <row r="37" spans="1:10" ht="15" customHeight="1" x14ac:dyDescent="0.25">
      <c r="A37" s="22"/>
      <c r="B37" s="215" t="s">
        <v>397</v>
      </c>
      <c r="C37" s="208"/>
      <c r="D37" s="208"/>
      <c r="E37" s="208"/>
      <c r="F37" s="208"/>
      <c r="G37" s="208"/>
    </row>
    <row r="38" spans="1:10" ht="21" x14ac:dyDescent="0.25">
      <c r="A38" s="5" t="s">
        <v>36</v>
      </c>
      <c r="B38" s="4" t="s">
        <v>150</v>
      </c>
      <c r="C38" s="4" t="s">
        <v>407</v>
      </c>
      <c r="D38" s="5" t="s">
        <v>151</v>
      </c>
      <c r="E38" s="5">
        <v>1</v>
      </c>
      <c r="F38" s="5" t="s">
        <v>152</v>
      </c>
      <c r="G38" s="60">
        <v>522</v>
      </c>
      <c r="H38" s="90">
        <f>E18</f>
        <v>1.0933965000000001</v>
      </c>
      <c r="I38" s="16">
        <f t="shared" ref="I38" si="5">H38*G38</f>
        <v>570.75297300000011</v>
      </c>
      <c r="J38" s="14">
        <f t="shared" si="4"/>
        <v>673.48850814000014</v>
      </c>
    </row>
    <row r="39" spans="1:10" ht="21" x14ac:dyDescent="0.25">
      <c r="A39" s="5" t="s">
        <v>37</v>
      </c>
      <c r="B39" s="4" t="s">
        <v>153</v>
      </c>
      <c r="C39" s="4" t="s">
        <v>408</v>
      </c>
      <c r="D39" s="5" t="s">
        <v>154</v>
      </c>
      <c r="E39" s="5" t="s">
        <v>12</v>
      </c>
      <c r="F39" s="5" t="s">
        <v>155</v>
      </c>
      <c r="G39" s="60">
        <v>56</v>
      </c>
      <c r="H39" s="90">
        <f>H38</f>
        <v>1.0933965000000001</v>
      </c>
      <c r="I39" s="16">
        <f t="shared" ref="I39:I40" si="6">H39*G39</f>
        <v>61.230204000000008</v>
      </c>
      <c r="J39" s="14">
        <f t="shared" si="4"/>
        <v>72.251640720000012</v>
      </c>
    </row>
    <row r="40" spans="1:10" ht="21" x14ac:dyDescent="0.25">
      <c r="A40" s="5" t="s">
        <v>38</v>
      </c>
      <c r="B40" s="4" t="s">
        <v>248</v>
      </c>
      <c r="C40" s="4" t="s">
        <v>409</v>
      </c>
      <c r="D40" s="5" t="s">
        <v>24</v>
      </c>
      <c r="E40" s="5">
        <v>1</v>
      </c>
      <c r="F40" s="5" t="s">
        <v>249</v>
      </c>
      <c r="G40" s="85">
        <v>1993</v>
      </c>
      <c r="H40" s="90">
        <f>H38</f>
        <v>1.0933965000000001</v>
      </c>
      <c r="I40" s="16">
        <f t="shared" si="6"/>
        <v>2179.1392245000002</v>
      </c>
      <c r="J40" s="14">
        <f t="shared" si="4"/>
        <v>2571.3842849100001</v>
      </c>
    </row>
    <row r="41" spans="1:10" x14ac:dyDescent="0.25">
      <c r="A41" s="62"/>
      <c r="B41" s="18"/>
      <c r="C41" s="18"/>
      <c r="D41" s="62"/>
      <c r="E41" s="62"/>
      <c r="F41" s="62"/>
      <c r="G41" s="92"/>
      <c r="H41" s="93"/>
      <c r="I41" s="27"/>
      <c r="J41" s="64">
        <f>SUM(J38:J40)</f>
        <v>3317.12443377</v>
      </c>
    </row>
    <row r="42" spans="1:10" x14ac:dyDescent="0.25">
      <c r="A42" s="22"/>
      <c r="B42" s="215" t="s">
        <v>398</v>
      </c>
      <c r="C42" s="208"/>
      <c r="D42" s="208"/>
      <c r="E42" s="208"/>
      <c r="F42" s="208"/>
      <c r="G42" s="208"/>
    </row>
    <row r="43" spans="1:10" x14ac:dyDescent="0.25">
      <c r="A43" s="5" t="s">
        <v>40</v>
      </c>
      <c r="B43" s="4" t="s">
        <v>34</v>
      </c>
      <c r="C43" s="4" t="s">
        <v>163</v>
      </c>
      <c r="D43" s="5" t="s">
        <v>39</v>
      </c>
      <c r="E43" s="5">
        <v>1</v>
      </c>
      <c r="F43" s="5" t="s">
        <v>164</v>
      </c>
      <c r="G43" s="85">
        <v>11695</v>
      </c>
      <c r="H43" s="82">
        <f>A18</f>
        <v>1.1995609265639999</v>
      </c>
      <c r="I43" s="16">
        <f t="shared" ref="I43" si="7">H43*G43</f>
        <v>14028.865036165978</v>
      </c>
      <c r="J43" s="14">
        <f t="shared" si="4"/>
        <v>16554.060742675854</v>
      </c>
    </row>
    <row r="44" spans="1:10" x14ac:dyDescent="0.25">
      <c r="A44" s="5" t="s">
        <v>42</v>
      </c>
      <c r="B44" s="4" t="s">
        <v>34</v>
      </c>
      <c r="C44" s="4" t="s">
        <v>250</v>
      </c>
      <c r="D44" s="5" t="s">
        <v>39</v>
      </c>
      <c r="E44" s="5">
        <v>1</v>
      </c>
      <c r="F44" s="5" t="s">
        <v>251</v>
      </c>
      <c r="G44" s="60">
        <v>600</v>
      </c>
      <c r="H44" s="82">
        <f>H43</f>
        <v>1.1995609265639999</v>
      </c>
      <c r="I44" s="16">
        <f t="shared" ref="I44:I84" si="8">H44*G44</f>
        <v>719.73655593839999</v>
      </c>
      <c r="J44" s="14">
        <f t="shared" si="4"/>
        <v>849.28913600731198</v>
      </c>
    </row>
    <row r="45" spans="1:10" x14ac:dyDescent="0.25">
      <c r="A45" s="5" t="s">
        <v>43</v>
      </c>
      <c r="B45" s="4" t="s">
        <v>34</v>
      </c>
      <c r="C45" s="4" t="s">
        <v>252</v>
      </c>
      <c r="D45" s="5" t="s">
        <v>39</v>
      </c>
      <c r="E45" s="5">
        <v>1</v>
      </c>
      <c r="F45" s="5" t="s">
        <v>253</v>
      </c>
      <c r="G45" s="60">
        <v>931</v>
      </c>
      <c r="H45" s="82">
        <f t="shared" ref="H45:H84" si="9">H44</f>
        <v>1.1995609265639999</v>
      </c>
      <c r="I45" s="16">
        <f t="shared" si="8"/>
        <v>1116.7912226310839</v>
      </c>
      <c r="J45" s="14">
        <f t="shared" si="4"/>
        <v>1317.8136427046788</v>
      </c>
    </row>
    <row r="46" spans="1:10" x14ac:dyDescent="0.25">
      <c r="A46" s="5" t="s">
        <v>44</v>
      </c>
      <c r="B46" s="4" t="s">
        <v>34</v>
      </c>
      <c r="C46" s="4" t="s">
        <v>254</v>
      </c>
      <c r="D46" s="5" t="s">
        <v>39</v>
      </c>
      <c r="E46" s="5">
        <v>1</v>
      </c>
      <c r="F46" s="5" t="s">
        <v>255</v>
      </c>
      <c r="G46" s="85">
        <v>2330</v>
      </c>
      <c r="H46" s="82">
        <f t="shared" si="9"/>
        <v>1.1995609265639999</v>
      </c>
      <c r="I46" s="16">
        <f t="shared" si="8"/>
        <v>2794.9769588941199</v>
      </c>
      <c r="J46" s="14">
        <f t="shared" si="4"/>
        <v>3298.0728114950612</v>
      </c>
    </row>
    <row r="47" spans="1:10" x14ac:dyDescent="0.25">
      <c r="A47" s="5" t="s">
        <v>46</v>
      </c>
      <c r="B47" s="4" t="s">
        <v>34</v>
      </c>
      <c r="C47" s="4" t="s">
        <v>256</v>
      </c>
      <c r="D47" s="5" t="s">
        <v>39</v>
      </c>
      <c r="E47" s="5">
        <v>1</v>
      </c>
      <c r="F47" s="5" t="s">
        <v>257</v>
      </c>
      <c r="G47" s="60">
        <v>390</v>
      </c>
      <c r="H47" s="82">
        <f t="shared" si="9"/>
        <v>1.1995609265639999</v>
      </c>
      <c r="I47" s="16">
        <f t="shared" si="8"/>
        <v>467.82876135995997</v>
      </c>
      <c r="J47" s="14">
        <f t="shared" si="4"/>
        <v>552.03793840475271</v>
      </c>
    </row>
    <row r="48" spans="1:10" x14ac:dyDescent="0.25">
      <c r="A48" s="5" t="s">
        <v>48</v>
      </c>
      <c r="B48" s="4" t="s">
        <v>34</v>
      </c>
      <c r="C48" s="4" t="s">
        <v>258</v>
      </c>
      <c r="D48" s="5" t="s">
        <v>39</v>
      </c>
      <c r="E48" s="5">
        <v>1</v>
      </c>
      <c r="F48" s="5" t="s">
        <v>259</v>
      </c>
      <c r="G48" s="85">
        <v>2050</v>
      </c>
      <c r="H48" s="82">
        <f t="shared" si="9"/>
        <v>1.1995609265639999</v>
      </c>
      <c r="I48" s="16">
        <f t="shared" si="8"/>
        <v>2459.0998994561996</v>
      </c>
      <c r="J48" s="14">
        <f t="shared" si="4"/>
        <v>2901.7378813583155</v>
      </c>
    </row>
    <row r="49" spans="1:10" x14ac:dyDescent="0.25">
      <c r="A49" s="5" t="s">
        <v>50</v>
      </c>
      <c r="B49" s="4" t="s">
        <v>34</v>
      </c>
      <c r="C49" s="4" t="s">
        <v>260</v>
      </c>
      <c r="D49" s="5" t="s">
        <v>39</v>
      </c>
      <c r="E49" s="5">
        <v>1</v>
      </c>
      <c r="F49" s="5" t="s">
        <v>261</v>
      </c>
      <c r="G49" s="60">
        <v>95</v>
      </c>
      <c r="H49" s="82">
        <f t="shared" si="9"/>
        <v>1.1995609265639999</v>
      </c>
      <c r="I49" s="16">
        <f t="shared" si="8"/>
        <v>113.95828802358</v>
      </c>
      <c r="J49" s="14">
        <f t="shared" si="4"/>
        <v>134.47077986782438</v>
      </c>
    </row>
    <row r="50" spans="1:10" x14ac:dyDescent="0.25">
      <c r="A50" s="5" t="s">
        <v>51</v>
      </c>
      <c r="B50" s="4" t="s">
        <v>34</v>
      </c>
      <c r="C50" s="4" t="s">
        <v>262</v>
      </c>
      <c r="D50" s="5" t="s">
        <v>39</v>
      </c>
      <c r="E50" s="5">
        <v>1</v>
      </c>
      <c r="F50" s="5" t="s">
        <v>263</v>
      </c>
      <c r="G50" s="60">
        <v>432</v>
      </c>
      <c r="H50" s="82">
        <f t="shared" si="9"/>
        <v>1.1995609265639999</v>
      </c>
      <c r="I50" s="16">
        <f t="shared" si="8"/>
        <v>518.21032027564797</v>
      </c>
      <c r="J50" s="14">
        <f t="shared" si="4"/>
        <v>611.48817792526461</v>
      </c>
    </row>
    <row r="51" spans="1:10" x14ac:dyDescent="0.25">
      <c r="A51" s="5" t="s">
        <v>53</v>
      </c>
      <c r="B51" s="4" t="s">
        <v>34</v>
      </c>
      <c r="C51" s="4" t="s">
        <v>264</v>
      </c>
      <c r="D51" s="5" t="s">
        <v>39</v>
      </c>
      <c r="E51" s="5">
        <v>1</v>
      </c>
      <c r="F51" s="29">
        <v>15432</v>
      </c>
      <c r="G51" s="60">
        <v>4</v>
      </c>
      <c r="H51" s="82">
        <f t="shared" si="9"/>
        <v>1.1995609265639999</v>
      </c>
      <c r="I51" s="16">
        <f t="shared" si="8"/>
        <v>4.7982437062559997</v>
      </c>
      <c r="J51" s="14">
        <f t="shared" si="4"/>
        <v>5.6619275733820791</v>
      </c>
    </row>
    <row r="52" spans="1:10" x14ac:dyDescent="0.25">
      <c r="A52" s="5" t="s">
        <v>54</v>
      </c>
      <c r="B52" s="4" t="s">
        <v>34</v>
      </c>
      <c r="C52" s="4" t="s">
        <v>265</v>
      </c>
      <c r="D52" s="5" t="s">
        <v>39</v>
      </c>
      <c r="E52" s="5">
        <v>1</v>
      </c>
      <c r="F52" s="5" t="s">
        <v>266</v>
      </c>
      <c r="G52" s="60">
        <v>57</v>
      </c>
      <c r="H52" s="82">
        <f t="shared" si="9"/>
        <v>1.1995609265639999</v>
      </c>
      <c r="I52" s="16">
        <f t="shared" si="8"/>
        <v>68.374972814147995</v>
      </c>
      <c r="J52" s="14">
        <f t="shared" si="4"/>
        <v>80.682467920694634</v>
      </c>
    </row>
    <row r="53" spans="1:10" x14ac:dyDescent="0.25">
      <c r="A53" s="5" t="s">
        <v>55</v>
      </c>
      <c r="B53" s="4" t="s">
        <v>34</v>
      </c>
      <c r="C53" s="4" t="s">
        <v>267</v>
      </c>
      <c r="D53" s="5" t="s">
        <v>39</v>
      </c>
      <c r="E53" s="5">
        <v>1</v>
      </c>
      <c r="F53" s="5" t="s">
        <v>268</v>
      </c>
      <c r="G53" s="60">
        <v>41</v>
      </c>
      <c r="H53" s="82">
        <f t="shared" si="9"/>
        <v>1.1995609265639999</v>
      </c>
      <c r="I53" s="16">
        <f t="shared" si="8"/>
        <v>49.181997989124</v>
      </c>
      <c r="J53" s="14">
        <f t="shared" si="4"/>
        <v>58.034757627166314</v>
      </c>
    </row>
    <row r="54" spans="1:10" x14ac:dyDescent="0.25">
      <c r="A54" s="5" t="s">
        <v>56</v>
      </c>
      <c r="B54" s="4" t="s">
        <v>34</v>
      </c>
      <c r="C54" s="4" t="s">
        <v>269</v>
      </c>
      <c r="D54" s="5" t="s">
        <v>39</v>
      </c>
      <c r="E54" s="5">
        <v>1</v>
      </c>
      <c r="F54" s="5" t="s">
        <v>270</v>
      </c>
      <c r="G54" s="60">
        <v>186</v>
      </c>
      <c r="H54" s="82">
        <f t="shared" si="9"/>
        <v>1.1995609265639999</v>
      </c>
      <c r="I54" s="16">
        <f t="shared" si="8"/>
        <v>223.11833234090398</v>
      </c>
      <c r="J54" s="14">
        <f t="shared" si="4"/>
        <v>263.27963216226669</v>
      </c>
    </row>
    <row r="55" spans="1:10" x14ac:dyDescent="0.25">
      <c r="A55" s="5" t="s">
        <v>189</v>
      </c>
      <c r="B55" s="4" t="s">
        <v>34</v>
      </c>
      <c r="C55" s="4" t="s">
        <v>271</v>
      </c>
      <c r="D55" s="5" t="s">
        <v>39</v>
      </c>
      <c r="E55" s="5">
        <v>1</v>
      </c>
      <c r="F55" s="5" t="s">
        <v>45</v>
      </c>
      <c r="G55" s="85">
        <v>2124</v>
      </c>
      <c r="H55" s="82">
        <f t="shared" si="9"/>
        <v>1.1995609265639999</v>
      </c>
      <c r="I55" s="16">
        <f t="shared" si="8"/>
        <v>2547.8674080219357</v>
      </c>
      <c r="J55" s="14">
        <f t="shared" si="4"/>
        <v>3006.4835414658842</v>
      </c>
    </row>
    <row r="56" spans="1:10" x14ac:dyDescent="0.25">
      <c r="A56" s="5" t="s">
        <v>192</v>
      </c>
      <c r="B56" s="4" t="s">
        <v>34</v>
      </c>
      <c r="C56" s="4" t="s">
        <v>272</v>
      </c>
      <c r="D56" s="5" t="s">
        <v>39</v>
      </c>
      <c r="E56" s="5">
        <v>1</v>
      </c>
      <c r="F56" s="5" t="s">
        <v>273</v>
      </c>
      <c r="G56" s="60">
        <v>704</v>
      </c>
      <c r="H56" s="82">
        <f t="shared" si="9"/>
        <v>1.1995609265639999</v>
      </c>
      <c r="I56" s="16">
        <f t="shared" si="8"/>
        <v>844.49089230105596</v>
      </c>
      <c r="J56" s="14">
        <f t="shared" si="4"/>
        <v>996.49925291524596</v>
      </c>
    </row>
    <row r="57" spans="1:10" ht="21" x14ac:dyDescent="0.25">
      <c r="A57" s="5" t="s">
        <v>195</v>
      </c>
      <c r="B57" s="4" t="s">
        <v>34</v>
      </c>
      <c r="C57" s="4" t="s">
        <v>274</v>
      </c>
      <c r="D57" s="5" t="s">
        <v>52</v>
      </c>
      <c r="E57" s="5">
        <v>1</v>
      </c>
      <c r="F57" s="5" t="s">
        <v>275</v>
      </c>
      <c r="G57" s="60">
        <v>569</v>
      </c>
      <c r="H57" s="82">
        <f t="shared" si="9"/>
        <v>1.1995609265639999</v>
      </c>
      <c r="I57" s="16">
        <f t="shared" si="8"/>
        <v>682.55016721491597</v>
      </c>
      <c r="J57" s="14">
        <f t="shared" si="4"/>
        <v>805.40919731360077</v>
      </c>
    </row>
    <row r="58" spans="1:10" x14ac:dyDescent="0.25">
      <c r="A58" s="5" t="s">
        <v>197</v>
      </c>
      <c r="B58" s="4" t="s">
        <v>34</v>
      </c>
      <c r="C58" s="4" t="s">
        <v>276</v>
      </c>
      <c r="D58" s="5" t="s">
        <v>39</v>
      </c>
      <c r="E58" s="5">
        <v>1</v>
      </c>
      <c r="F58" s="5" t="s">
        <v>277</v>
      </c>
      <c r="G58" s="60">
        <v>186</v>
      </c>
      <c r="H58" s="82">
        <f t="shared" si="9"/>
        <v>1.1995609265639999</v>
      </c>
      <c r="I58" s="16">
        <f t="shared" si="8"/>
        <v>223.11833234090398</v>
      </c>
      <c r="J58" s="14">
        <f t="shared" si="4"/>
        <v>263.27963216226669</v>
      </c>
    </row>
    <row r="59" spans="1:10" x14ac:dyDescent="0.25">
      <c r="A59" s="5" t="s">
        <v>199</v>
      </c>
      <c r="B59" s="4" t="s">
        <v>34</v>
      </c>
      <c r="C59" s="4" t="s">
        <v>278</v>
      </c>
      <c r="D59" s="5" t="s">
        <v>39</v>
      </c>
      <c r="E59" s="5">
        <v>1</v>
      </c>
      <c r="F59" s="5" t="s">
        <v>279</v>
      </c>
      <c r="G59" s="60">
        <v>79</v>
      </c>
      <c r="H59" s="82">
        <f t="shared" si="9"/>
        <v>1.1995609265639999</v>
      </c>
      <c r="I59" s="16">
        <f t="shared" si="8"/>
        <v>94.765313198556001</v>
      </c>
      <c r="J59" s="14">
        <f t="shared" si="4"/>
        <v>111.82306957429607</v>
      </c>
    </row>
    <row r="60" spans="1:10" ht="21" x14ac:dyDescent="0.25">
      <c r="A60" s="5" t="s">
        <v>201</v>
      </c>
      <c r="B60" s="4" t="s">
        <v>34</v>
      </c>
      <c r="C60" s="4" t="s">
        <v>280</v>
      </c>
      <c r="D60" s="5" t="s">
        <v>39</v>
      </c>
      <c r="E60" s="5">
        <v>1</v>
      </c>
      <c r="F60" s="5" t="s">
        <v>281</v>
      </c>
      <c r="G60" s="60">
        <v>492</v>
      </c>
      <c r="H60" s="82">
        <f t="shared" si="9"/>
        <v>1.1995609265639999</v>
      </c>
      <c r="I60" s="16">
        <f t="shared" si="8"/>
        <v>590.18397586948799</v>
      </c>
      <c r="J60" s="14">
        <f t="shared" si="4"/>
        <v>696.41709152599583</v>
      </c>
    </row>
    <row r="61" spans="1:10" x14ac:dyDescent="0.25">
      <c r="A61" s="5" t="s">
        <v>203</v>
      </c>
      <c r="B61" s="4" t="s">
        <v>34</v>
      </c>
      <c r="C61" s="4" t="s">
        <v>282</v>
      </c>
      <c r="D61" s="5" t="s">
        <v>39</v>
      </c>
      <c r="E61" s="5">
        <v>1</v>
      </c>
      <c r="F61" s="5" t="s">
        <v>283</v>
      </c>
      <c r="G61" s="60">
        <v>85</v>
      </c>
      <c r="H61" s="82">
        <f t="shared" si="9"/>
        <v>1.1995609265639999</v>
      </c>
      <c r="I61" s="16">
        <f t="shared" si="8"/>
        <v>101.96267875794</v>
      </c>
      <c r="J61" s="14">
        <f t="shared" si="4"/>
        <v>120.31596093436919</v>
      </c>
    </row>
    <row r="62" spans="1:10" x14ac:dyDescent="0.25">
      <c r="A62" s="5" t="s">
        <v>205</v>
      </c>
      <c r="B62" s="4" t="s">
        <v>34</v>
      </c>
      <c r="C62" s="4" t="s">
        <v>284</v>
      </c>
      <c r="D62" s="5" t="s">
        <v>39</v>
      </c>
      <c r="E62" s="5">
        <v>1</v>
      </c>
      <c r="F62" s="5" t="s">
        <v>285</v>
      </c>
      <c r="G62" s="60">
        <v>103</v>
      </c>
      <c r="H62" s="82">
        <f t="shared" si="9"/>
        <v>1.1995609265639999</v>
      </c>
      <c r="I62" s="16">
        <f t="shared" si="8"/>
        <v>123.55477543609199</v>
      </c>
      <c r="J62" s="14">
        <f t="shared" si="4"/>
        <v>145.79463501458855</v>
      </c>
    </row>
    <row r="63" spans="1:10" x14ac:dyDescent="0.25">
      <c r="A63" s="5" t="s">
        <v>206</v>
      </c>
      <c r="B63" s="4" t="s">
        <v>34</v>
      </c>
      <c r="C63" s="4" t="s">
        <v>286</v>
      </c>
      <c r="D63" s="5" t="s">
        <v>39</v>
      </c>
      <c r="E63" s="5">
        <v>1</v>
      </c>
      <c r="F63" s="5" t="s">
        <v>287</v>
      </c>
      <c r="G63" s="60">
        <v>647</v>
      </c>
      <c r="H63" s="82">
        <f t="shared" si="9"/>
        <v>1.1995609265639999</v>
      </c>
      <c r="I63" s="16">
        <f t="shared" si="8"/>
        <v>776.11591948690796</v>
      </c>
      <c r="J63" s="14">
        <f t="shared" si="4"/>
        <v>915.81678499455131</v>
      </c>
    </row>
    <row r="64" spans="1:10" ht="21" x14ac:dyDescent="0.25">
      <c r="A64" s="5" t="s">
        <v>209</v>
      </c>
      <c r="B64" s="4" t="s">
        <v>34</v>
      </c>
      <c r="C64" s="4" t="s">
        <v>288</v>
      </c>
      <c r="D64" s="5" t="s">
        <v>39</v>
      </c>
      <c r="E64" s="5">
        <v>1</v>
      </c>
      <c r="F64" s="5" t="s">
        <v>289</v>
      </c>
      <c r="G64" s="85">
        <v>10960</v>
      </c>
      <c r="H64" s="82">
        <f t="shared" si="9"/>
        <v>1.1995609265639999</v>
      </c>
      <c r="I64" s="16">
        <f t="shared" si="8"/>
        <v>13147.18775514144</v>
      </c>
      <c r="J64" s="14">
        <f t="shared" si="4"/>
        <v>15513.681551066898</v>
      </c>
    </row>
    <row r="65" spans="1:10" x14ac:dyDescent="0.25">
      <c r="A65" s="5" t="s">
        <v>212</v>
      </c>
      <c r="B65" s="4" t="s">
        <v>34</v>
      </c>
      <c r="C65" s="4" t="s">
        <v>290</v>
      </c>
      <c r="D65" s="5" t="s">
        <v>39</v>
      </c>
      <c r="E65" s="5">
        <v>1</v>
      </c>
      <c r="F65" s="5" t="s">
        <v>291</v>
      </c>
      <c r="G65" s="85">
        <v>1068</v>
      </c>
      <c r="H65" s="82">
        <f t="shared" si="9"/>
        <v>1.1995609265639999</v>
      </c>
      <c r="I65" s="16">
        <f t="shared" si="8"/>
        <v>1281.1310695703519</v>
      </c>
      <c r="J65" s="14">
        <f t="shared" si="4"/>
        <v>1511.7346620930152</v>
      </c>
    </row>
    <row r="66" spans="1:10" x14ac:dyDescent="0.25">
      <c r="A66" s="5" t="s">
        <v>215</v>
      </c>
      <c r="B66" s="4" t="s">
        <v>34</v>
      </c>
      <c r="C66" s="4" t="s">
        <v>292</v>
      </c>
      <c r="D66" s="5" t="s">
        <v>39</v>
      </c>
      <c r="E66" s="5">
        <v>1</v>
      </c>
      <c r="F66" s="5" t="s">
        <v>293</v>
      </c>
      <c r="G66" s="60">
        <v>160</v>
      </c>
      <c r="H66" s="82">
        <f t="shared" si="9"/>
        <v>1.1995609265639999</v>
      </c>
      <c r="I66" s="16">
        <f t="shared" si="8"/>
        <v>191.92974825023998</v>
      </c>
      <c r="J66" s="14">
        <f t="shared" si="4"/>
        <v>226.47710293528317</v>
      </c>
    </row>
    <row r="67" spans="1:10" x14ac:dyDescent="0.25">
      <c r="A67" s="5" t="s">
        <v>219</v>
      </c>
      <c r="B67" s="4" t="s">
        <v>34</v>
      </c>
      <c r="C67" s="4" t="s">
        <v>294</v>
      </c>
      <c r="D67" s="5" t="s">
        <v>39</v>
      </c>
      <c r="E67" s="5">
        <v>1</v>
      </c>
      <c r="F67" s="5" t="s">
        <v>295</v>
      </c>
      <c r="G67" s="60">
        <v>975</v>
      </c>
      <c r="H67" s="82">
        <f t="shared" si="9"/>
        <v>1.1995609265639999</v>
      </c>
      <c r="I67" s="16">
        <f t="shared" si="8"/>
        <v>1169.5719033998998</v>
      </c>
      <c r="J67" s="14">
        <f t="shared" si="4"/>
        <v>1380.0948460118818</v>
      </c>
    </row>
    <row r="68" spans="1:10" x14ac:dyDescent="0.25">
      <c r="A68" s="5" t="s">
        <v>222</v>
      </c>
      <c r="B68" s="4" t="s">
        <v>34</v>
      </c>
      <c r="C68" s="4" t="s">
        <v>296</v>
      </c>
      <c r="D68" s="5" t="s">
        <v>39</v>
      </c>
      <c r="E68" s="5">
        <v>1</v>
      </c>
      <c r="F68" s="5" t="s">
        <v>297</v>
      </c>
      <c r="G68" s="60">
        <v>120</v>
      </c>
      <c r="H68" s="82">
        <f t="shared" si="9"/>
        <v>1.1995609265639999</v>
      </c>
      <c r="I68" s="16">
        <f t="shared" si="8"/>
        <v>143.94731118767999</v>
      </c>
      <c r="J68" s="14">
        <f t="shared" si="4"/>
        <v>169.85782720146238</v>
      </c>
    </row>
    <row r="69" spans="1:10" x14ac:dyDescent="0.25">
      <c r="A69" s="5" t="s">
        <v>225</v>
      </c>
      <c r="B69" s="4" t="s">
        <v>34</v>
      </c>
      <c r="C69" s="4" t="s">
        <v>298</v>
      </c>
      <c r="D69" s="5" t="s">
        <v>39</v>
      </c>
      <c r="E69" s="5">
        <v>1</v>
      </c>
      <c r="F69" s="5" t="s">
        <v>297</v>
      </c>
      <c r="G69" s="60">
        <v>120</v>
      </c>
      <c r="H69" s="82">
        <f t="shared" si="9"/>
        <v>1.1995609265639999</v>
      </c>
      <c r="I69" s="16">
        <f t="shared" si="8"/>
        <v>143.94731118767999</v>
      </c>
      <c r="J69" s="14">
        <f t="shared" si="4"/>
        <v>169.85782720146238</v>
      </c>
    </row>
    <row r="70" spans="1:10" x14ac:dyDescent="0.25">
      <c r="A70" s="5" t="s">
        <v>228</v>
      </c>
      <c r="B70" s="4" t="s">
        <v>34</v>
      </c>
      <c r="C70" s="4" t="s">
        <v>299</v>
      </c>
      <c r="D70" s="5" t="s">
        <v>39</v>
      </c>
      <c r="E70" s="5">
        <v>1</v>
      </c>
      <c r="F70" s="5" t="s">
        <v>300</v>
      </c>
      <c r="G70" s="60">
        <v>58</v>
      </c>
      <c r="H70" s="82">
        <f t="shared" si="9"/>
        <v>1.1995609265639999</v>
      </c>
      <c r="I70" s="16">
        <f t="shared" si="8"/>
        <v>69.574533740711999</v>
      </c>
      <c r="J70" s="14">
        <f t="shared" si="4"/>
        <v>82.097949814040149</v>
      </c>
    </row>
    <row r="71" spans="1:10" x14ac:dyDescent="0.25">
      <c r="A71" s="5" t="s">
        <v>231</v>
      </c>
      <c r="B71" s="4" t="s">
        <v>34</v>
      </c>
      <c r="C71" s="4" t="s">
        <v>301</v>
      </c>
      <c r="D71" s="5" t="s">
        <v>39</v>
      </c>
      <c r="E71" s="5">
        <v>1</v>
      </c>
      <c r="F71" s="5" t="s">
        <v>302</v>
      </c>
      <c r="G71" s="60">
        <v>64</v>
      </c>
      <c r="H71" s="82">
        <f t="shared" si="9"/>
        <v>1.1995609265639999</v>
      </c>
      <c r="I71" s="16">
        <f t="shared" si="8"/>
        <v>76.771899300095995</v>
      </c>
      <c r="J71" s="14">
        <f t="shared" si="4"/>
        <v>90.590841174113265</v>
      </c>
    </row>
    <row r="72" spans="1:10" x14ac:dyDescent="0.25">
      <c r="A72" s="5" t="s">
        <v>303</v>
      </c>
      <c r="B72" s="4" t="s">
        <v>34</v>
      </c>
      <c r="C72" s="4" t="s">
        <v>304</v>
      </c>
      <c r="D72" s="5" t="s">
        <v>47</v>
      </c>
      <c r="E72" s="5">
        <v>1</v>
      </c>
      <c r="F72" s="5" t="s">
        <v>305</v>
      </c>
      <c r="G72" s="60">
        <v>76</v>
      </c>
      <c r="H72" s="82">
        <f t="shared" si="9"/>
        <v>1.1995609265639999</v>
      </c>
      <c r="I72" s="16">
        <f t="shared" si="8"/>
        <v>91.166630418863988</v>
      </c>
      <c r="J72" s="14">
        <f t="shared" si="4"/>
        <v>107.5766238942595</v>
      </c>
    </row>
    <row r="73" spans="1:10" x14ac:dyDescent="0.25">
      <c r="A73" s="5" t="s">
        <v>306</v>
      </c>
      <c r="B73" s="4" t="s">
        <v>34</v>
      </c>
      <c r="C73" s="4" t="s">
        <v>307</v>
      </c>
      <c r="D73" s="5" t="s">
        <v>39</v>
      </c>
      <c r="E73" s="5">
        <v>1</v>
      </c>
      <c r="F73" s="5" t="s">
        <v>308</v>
      </c>
      <c r="G73" s="60">
        <v>116</v>
      </c>
      <c r="H73" s="82">
        <f t="shared" si="9"/>
        <v>1.1995609265639999</v>
      </c>
      <c r="I73" s="16">
        <f t="shared" si="8"/>
        <v>139.149067481424</v>
      </c>
      <c r="J73" s="14">
        <f t="shared" si="4"/>
        <v>164.1958996280803</v>
      </c>
    </row>
    <row r="74" spans="1:10" x14ac:dyDescent="0.25">
      <c r="A74" s="5" t="s">
        <v>309</v>
      </c>
      <c r="B74" s="4" t="s">
        <v>34</v>
      </c>
      <c r="C74" s="4" t="s">
        <v>310</v>
      </c>
      <c r="D74" s="5" t="s">
        <v>39</v>
      </c>
      <c r="E74" s="5">
        <v>1</v>
      </c>
      <c r="F74" s="5" t="s">
        <v>311</v>
      </c>
      <c r="G74" s="60">
        <v>98</v>
      </c>
      <c r="H74" s="82">
        <f t="shared" si="9"/>
        <v>1.1995609265639999</v>
      </c>
      <c r="I74" s="16">
        <f t="shared" si="8"/>
        <v>117.55697080327199</v>
      </c>
      <c r="J74" s="14">
        <f t="shared" si="4"/>
        <v>138.71722554786095</v>
      </c>
    </row>
    <row r="75" spans="1:10" x14ac:dyDescent="0.25">
      <c r="A75" s="5" t="s">
        <v>312</v>
      </c>
      <c r="B75" s="4" t="s">
        <v>34</v>
      </c>
      <c r="C75" s="4" t="s">
        <v>313</v>
      </c>
      <c r="D75" s="5" t="s">
        <v>39</v>
      </c>
      <c r="E75" s="5">
        <v>1</v>
      </c>
      <c r="F75" s="5" t="s">
        <v>314</v>
      </c>
      <c r="G75" s="60">
        <v>22</v>
      </c>
      <c r="H75" s="82">
        <f t="shared" si="9"/>
        <v>1.1995609265639999</v>
      </c>
      <c r="I75" s="16">
        <f t="shared" si="8"/>
        <v>26.390340384407999</v>
      </c>
      <c r="J75" s="14">
        <f t="shared" si="4"/>
        <v>31.140601653601436</v>
      </c>
    </row>
    <row r="76" spans="1:10" x14ac:dyDescent="0.25">
      <c r="A76" s="5" t="s">
        <v>315</v>
      </c>
      <c r="B76" s="4" t="s">
        <v>34</v>
      </c>
      <c r="C76" s="4" t="s">
        <v>316</v>
      </c>
      <c r="D76" s="5" t="s">
        <v>41</v>
      </c>
      <c r="E76" s="5">
        <v>1</v>
      </c>
      <c r="F76" s="5" t="s">
        <v>317</v>
      </c>
      <c r="G76" s="60">
        <v>23</v>
      </c>
      <c r="H76" s="82">
        <f t="shared" si="9"/>
        <v>1.1995609265639999</v>
      </c>
      <c r="I76" s="16">
        <f t="shared" si="8"/>
        <v>27.589901310971999</v>
      </c>
      <c r="J76" s="14">
        <f t="shared" si="4"/>
        <v>32.556083546946958</v>
      </c>
    </row>
    <row r="77" spans="1:10" x14ac:dyDescent="0.25">
      <c r="A77" s="5" t="s">
        <v>318</v>
      </c>
      <c r="B77" s="4" t="s">
        <v>34</v>
      </c>
      <c r="C77" s="4" t="s">
        <v>319</v>
      </c>
      <c r="D77" s="5" t="s">
        <v>35</v>
      </c>
      <c r="E77" s="5">
        <v>1</v>
      </c>
      <c r="F77" s="5">
        <v>75162.009999999995</v>
      </c>
      <c r="G77" s="85">
        <f>F77</f>
        <v>75162.009999999995</v>
      </c>
      <c r="H77" s="82">
        <f t="shared" si="9"/>
        <v>1.1995609265639999</v>
      </c>
      <c r="I77" s="16">
        <f t="shared" si="8"/>
        <v>90161.410358012625</v>
      </c>
      <c r="J77" s="14">
        <f t="shared" si="4"/>
        <v>106390.46422245489</v>
      </c>
    </row>
    <row r="78" spans="1:10" x14ac:dyDescent="0.25">
      <c r="A78" s="5" t="s">
        <v>320</v>
      </c>
      <c r="B78" s="4" t="s">
        <v>34</v>
      </c>
      <c r="C78" s="4" t="s">
        <v>321</v>
      </c>
      <c r="D78" s="5" t="s">
        <v>35</v>
      </c>
      <c r="E78" s="5">
        <v>1</v>
      </c>
      <c r="F78" s="5">
        <v>94383.41</v>
      </c>
      <c r="G78" s="85">
        <f>F78</f>
        <v>94383.41</v>
      </c>
      <c r="H78" s="82">
        <f t="shared" si="9"/>
        <v>1.1995609265639999</v>
      </c>
      <c r="I78" s="16">
        <f t="shared" si="8"/>
        <v>113218.65075186991</v>
      </c>
      <c r="J78" s="14">
        <f t="shared" si="4"/>
        <v>133598.00788720648</v>
      </c>
    </row>
    <row r="79" spans="1:10" x14ac:dyDescent="0.25">
      <c r="A79" s="5" t="s">
        <v>322</v>
      </c>
      <c r="B79" s="4" t="s">
        <v>34</v>
      </c>
      <c r="C79" s="4" t="s">
        <v>323</v>
      </c>
      <c r="D79" s="5" t="s">
        <v>39</v>
      </c>
      <c r="E79" s="5">
        <v>1</v>
      </c>
      <c r="F79" s="5" t="s">
        <v>194</v>
      </c>
      <c r="G79" s="60">
        <v>197</v>
      </c>
      <c r="H79" s="82">
        <f t="shared" si="9"/>
        <v>1.1995609265639999</v>
      </c>
      <c r="I79" s="16">
        <f t="shared" si="8"/>
        <v>236.31350253310799</v>
      </c>
      <c r="J79" s="14">
        <f t="shared" si="4"/>
        <v>278.84993298906744</v>
      </c>
    </row>
    <row r="80" spans="1:10" x14ac:dyDescent="0.25">
      <c r="A80" s="5" t="s">
        <v>324</v>
      </c>
      <c r="B80" s="4" t="s">
        <v>34</v>
      </c>
      <c r="C80" s="4" t="s">
        <v>325</v>
      </c>
      <c r="D80" s="5" t="s">
        <v>39</v>
      </c>
      <c r="E80" s="5">
        <v>1</v>
      </c>
      <c r="F80" s="5" t="s">
        <v>194</v>
      </c>
      <c r="G80" s="60">
        <v>197</v>
      </c>
      <c r="H80" s="82">
        <f t="shared" si="9"/>
        <v>1.1995609265639999</v>
      </c>
      <c r="I80" s="16">
        <f t="shared" si="8"/>
        <v>236.31350253310799</v>
      </c>
      <c r="J80" s="14">
        <f t="shared" si="4"/>
        <v>278.84993298906744</v>
      </c>
    </row>
    <row r="81" spans="1:10" ht="21" x14ac:dyDescent="0.25">
      <c r="A81" s="5" t="s">
        <v>326</v>
      </c>
      <c r="B81" s="4" t="s">
        <v>34</v>
      </c>
      <c r="C81" s="4" t="s">
        <v>207</v>
      </c>
      <c r="D81" s="5" t="s">
        <v>41</v>
      </c>
      <c r="E81" s="5">
        <v>1</v>
      </c>
      <c r="F81" s="5" t="s">
        <v>327</v>
      </c>
      <c r="G81" s="60">
        <v>56</v>
      </c>
      <c r="H81" s="82">
        <f t="shared" si="9"/>
        <v>1.1995609265639999</v>
      </c>
      <c r="I81" s="16">
        <f t="shared" si="8"/>
        <v>67.175411887583991</v>
      </c>
      <c r="J81" s="14">
        <f t="shared" si="4"/>
        <v>79.266986027349105</v>
      </c>
    </row>
    <row r="82" spans="1:10" x14ac:dyDescent="0.25">
      <c r="A82" s="5" t="s">
        <v>328</v>
      </c>
      <c r="B82" s="4" t="s">
        <v>34</v>
      </c>
      <c r="C82" s="4" t="s">
        <v>210</v>
      </c>
      <c r="D82" s="5" t="s">
        <v>41</v>
      </c>
      <c r="E82" s="5">
        <v>1</v>
      </c>
      <c r="F82" s="5" t="s">
        <v>329</v>
      </c>
      <c r="G82" s="60">
        <v>74</v>
      </c>
      <c r="H82" s="82">
        <f t="shared" si="9"/>
        <v>1.1995609265639999</v>
      </c>
      <c r="I82" s="16">
        <f t="shared" si="8"/>
        <v>88.767508565735994</v>
      </c>
      <c r="J82" s="14">
        <f t="shared" si="4"/>
        <v>104.74566010756847</v>
      </c>
    </row>
    <row r="83" spans="1:10" x14ac:dyDescent="0.25">
      <c r="A83" s="5" t="s">
        <v>330</v>
      </c>
      <c r="B83" s="4" t="s">
        <v>34</v>
      </c>
      <c r="C83" s="4" t="s">
        <v>213</v>
      </c>
      <c r="D83" s="5" t="s">
        <v>41</v>
      </c>
      <c r="E83" s="5">
        <v>1</v>
      </c>
      <c r="F83" s="5" t="s">
        <v>214</v>
      </c>
      <c r="G83" s="60">
        <v>68</v>
      </c>
      <c r="H83" s="82">
        <f t="shared" si="9"/>
        <v>1.1995609265639999</v>
      </c>
      <c r="I83" s="16">
        <f t="shared" si="8"/>
        <v>81.570143006351998</v>
      </c>
      <c r="J83" s="14">
        <f t="shared" si="4"/>
        <v>96.252768747495352</v>
      </c>
    </row>
    <row r="84" spans="1:10" ht="21" x14ac:dyDescent="0.25">
      <c r="A84" s="5" t="s">
        <v>331</v>
      </c>
      <c r="B84" s="4" t="s">
        <v>216</v>
      </c>
      <c r="C84" s="4" t="s">
        <v>332</v>
      </c>
      <c r="D84" s="5" t="s">
        <v>57</v>
      </c>
      <c r="E84" s="5">
        <v>1</v>
      </c>
      <c r="F84" s="5" t="s">
        <v>218</v>
      </c>
      <c r="G84" s="60">
        <v>526</v>
      </c>
      <c r="H84" s="82">
        <f t="shared" si="9"/>
        <v>1.1995609265639999</v>
      </c>
      <c r="I84" s="16">
        <f t="shared" si="8"/>
        <v>630.96904737266391</v>
      </c>
      <c r="J84" s="14">
        <f t="shared" si="4"/>
        <v>744.54347589974338</v>
      </c>
    </row>
    <row r="85" spans="1:10" x14ac:dyDescent="0.25">
      <c r="A85" s="62"/>
      <c r="B85" s="18"/>
      <c r="C85" s="18"/>
      <c r="D85" s="62"/>
      <c r="E85" s="62"/>
      <c r="F85" s="62"/>
      <c r="G85" s="94"/>
      <c r="H85" s="83"/>
      <c r="I85" s="27"/>
      <c r="J85" s="28">
        <f>SUM(J43:J84)</f>
        <v>294878.02896981395</v>
      </c>
    </row>
    <row r="86" spans="1:10" x14ac:dyDescent="0.25">
      <c r="I86" s="19"/>
      <c r="J86" s="98">
        <f>J85+J41+J36</f>
        <v>362748.20514960639</v>
      </c>
    </row>
    <row r="87" spans="1:10" hidden="1" x14ac:dyDescent="0.25">
      <c r="A87" s="50"/>
      <c r="B87" s="231" t="s">
        <v>335</v>
      </c>
      <c r="C87" s="231"/>
      <c r="D87" s="51"/>
      <c r="E87" s="51"/>
      <c r="F87" s="51"/>
      <c r="G87" s="87"/>
      <c r="H87" s="51"/>
      <c r="I87" s="51"/>
      <c r="J87" s="51"/>
    </row>
    <row r="88" spans="1:10" ht="31.5" hidden="1" x14ac:dyDescent="0.25">
      <c r="A88" s="51"/>
      <c r="B88" s="56" t="s">
        <v>121</v>
      </c>
      <c r="C88" s="56" t="s">
        <v>364</v>
      </c>
      <c r="D88" s="57" t="s">
        <v>109</v>
      </c>
      <c r="E88" s="57">
        <v>1</v>
      </c>
      <c r="F88" s="51"/>
      <c r="G88" s="87"/>
      <c r="H88" s="51"/>
      <c r="I88" s="58">
        <f t="shared" ref="I88:J90" si="10">I22</f>
        <v>1014.828543873144</v>
      </c>
      <c r="J88" s="58">
        <f t="shared" si="10"/>
        <v>1197.4976817703098</v>
      </c>
    </row>
    <row r="89" spans="1:10" ht="31.5" hidden="1" x14ac:dyDescent="0.25">
      <c r="A89" s="51"/>
      <c r="B89" s="55" t="s">
        <v>123</v>
      </c>
      <c r="C89" s="56" t="s">
        <v>357</v>
      </c>
      <c r="D89" s="57" t="s">
        <v>109</v>
      </c>
      <c r="E89" s="57">
        <v>1</v>
      </c>
      <c r="F89" s="51"/>
      <c r="G89" s="87"/>
      <c r="H89" s="51"/>
      <c r="I89" s="58">
        <f t="shared" si="10"/>
        <v>347.87266870355995</v>
      </c>
      <c r="J89" s="58">
        <f t="shared" si="10"/>
        <v>410.48974907020073</v>
      </c>
    </row>
    <row r="90" spans="1:10" ht="31.5" hidden="1" x14ac:dyDescent="0.25">
      <c r="A90" s="51"/>
      <c r="B90" s="55" t="s">
        <v>125</v>
      </c>
      <c r="C90" s="56" t="s">
        <v>358</v>
      </c>
      <c r="D90" s="57" t="s">
        <v>109</v>
      </c>
      <c r="E90" s="57">
        <v>1</v>
      </c>
      <c r="F90" s="51"/>
      <c r="G90" s="87"/>
      <c r="H90" s="51"/>
      <c r="I90" s="58">
        <f t="shared" si="10"/>
        <v>405.45159317863198</v>
      </c>
      <c r="J90" s="58">
        <f t="shared" si="10"/>
        <v>478.43287995078572</v>
      </c>
    </row>
    <row r="91" spans="1:10" ht="31.5" hidden="1" x14ac:dyDescent="0.25">
      <c r="A91" s="51"/>
      <c r="B91" s="55" t="s">
        <v>127</v>
      </c>
      <c r="C91" s="56" t="s">
        <v>359</v>
      </c>
      <c r="D91" s="57" t="s">
        <v>109</v>
      </c>
      <c r="E91" s="57">
        <v>1</v>
      </c>
      <c r="F91" s="51"/>
      <c r="G91" s="87"/>
      <c r="H91" s="51"/>
      <c r="I91" s="58">
        <f>I25+(I43*2)+I44+I46+I47+(I49*2)+I52+I53+(I56*6)+I57+(I58*6)+(I59*6)+(I60*6)+(I61*6)+(I62*6)+(I63*12)+(I82*0.1)+(I83*0.06)+(I84*1.2)</f>
        <v>63911.022746906849</v>
      </c>
      <c r="J91" s="58">
        <f>I91*1.18</f>
        <v>75415.00684135007</v>
      </c>
    </row>
    <row r="92" spans="1:10" ht="21" hidden="1" x14ac:dyDescent="0.25">
      <c r="A92" s="51"/>
      <c r="B92" s="74" t="s">
        <v>129</v>
      </c>
      <c r="C92" s="75" t="s">
        <v>360</v>
      </c>
      <c r="D92" s="57" t="s">
        <v>109</v>
      </c>
      <c r="E92" s="57">
        <v>1</v>
      </c>
      <c r="F92" s="51"/>
      <c r="G92" s="87"/>
      <c r="H92" s="51"/>
      <c r="I92" s="58">
        <f>I26+(I43*2)+I48+I49+(I50*3)+(I51*3)+I52+I53+(I54*6)+(I82*0.05)+(I83*0.03)+(I84*0.6)</f>
        <v>38099.662439314234</v>
      </c>
      <c r="J92" s="58">
        <f>I92*1.18</f>
        <v>44957.601678390791</v>
      </c>
    </row>
    <row r="93" spans="1:10" ht="31.5" hidden="1" x14ac:dyDescent="0.25">
      <c r="A93" s="51"/>
      <c r="B93" s="78" t="s">
        <v>130</v>
      </c>
      <c r="C93" s="79" t="s">
        <v>365</v>
      </c>
      <c r="D93" s="80" t="s">
        <v>109</v>
      </c>
      <c r="E93" s="81">
        <v>1</v>
      </c>
      <c r="F93" s="51"/>
      <c r="G93" s="87"/>
      <c r="H93" s="51"/>
      <c r="I93" s="58">
        <f>I27+(I43*3)+(I44*2)+I46+I47+(I49*2)+I52+I53+(I56*6)+I57+(I58*6)+(I59*6)+(I60*6)+(I61*6)+(I62*6)+(I63*12)+(I82*0.15)+(I83*0.09)+(I84*1.8)</f>
        <v>84073.650651309581</v>
      </c>
      <c r="J93" s="58">
        <f t="shared" ref="J93:J102" si="11">I93*1.18</f>
        <v>99206.907768545294</v>
      </c>
    </row>
    <row r="94" spans="1:10" ht="21" hidden="1" x14ac:dyDescent="0.25">
      <c r="A94" s="51"/>
      <c r="B94" s="55" t="s">
        <v>105</v>
      </c>
      <c r="C94" s="56" t="s">
        <v>235</v>
      </c>
      <c r="D94" s="57" t="s">
        <v>24</v>
      </c>
      <c r="E94" s="57">
        <v>1</v>
      </c>
      <c r="F94" s="51"/>
      <c r="G94" s="87"/>
      <c r="H94" s="51"/>
      <c r="I94" s="58">
        <f>I28+I45</f>
        <v>1722.5694905459038</v>
      </c>
      <c r="J94" s="58">
        <f t="shared" si="11"/>
        <v>2032.6319988441664</v>
      </c>
    </row>
    <row r="95" spans="1:10" ht="21" hidden="1" x14ac:dyDescent="0.25">
      <c r="A95" s="51"/>
      <c r="B95" s="55" t="s">
        <v>237</v>
      </c>
      <c r="C95" s="56" t="s">
        <v>366</v>
      </c>
      <c r="D95" s="57" t="s">
        <v>238</v>
      </c>
      <c r="E95" s="57">
        <v>1</v>
      </c>
      <c r="F95" s="51"/>
      <c r="G95" s="87"/>
      <c r="H95" s="51"/>
      <c r="I95" s="58">
        <f>I33+I64+I65+I66+I67+I68+I69+I70+I71+I72+I73+I74+I75+I76</f>
        <v>19034.632782717556</v>
      </c>
      <c r="J95" s="58">
        <f t="shared" si="11"/>
        <v>22460.866683606713</v>
      </c>
    </row>
    <row r="96" spans="1:10" ht="31.5" hidden="1" x14ac:dyDescent="0.25">
      <c r="A96" s="51"/>
      <c r="B96" s="55" t="s">
        <v>240</v>
      </c>
      <c r="C96" s="56" t="s">
        <v>367</v>
      </c>
      <c r="D96" s="57" t="s">
        <v>373</v>
      </c>
      <c r="E96" s="57" t="s">
        <v>10</v>
      </c>
      <c r="F96" s="51"/>
      <c r="G96" s="87"/>
      <c r="H96" s="51"/>
      <c r="I96" s="58">
        <f>I30+I79+I77/1000</f>
        <v>380.45515458650061</v>
      </c>
      <c r="J96" s="58">
        <f t="shared" si="11"/>
        <v>448.93708241207071</v>
      </c>
    </row>
    <row r="97" spans="1:11" ht="31.5" hidden="1" x14ac:dyDescent="0.25">
      <c r="A97" s="51"/>
      <c r="B97" s="55" t="s">
        <v>240</v>
      </c>
      <c r="C97" s="56" t="s">
        <v>368</v>
      </c>
      <c r="D97" s="57" t="s">
        <v>373</v>
      </c>
      <c r="E97" s="57" t="s">
        <v>10</v>
      </c>
      <c r="F97" s="51"/>
      <c r="G97" s="87"/>
      <c r="H97" s="51"/>
      <c r="I97" s="58">
        <f>I30+I80+I78/1000</f>
        <v>403.5123949803579</v>
      </c>
      <c r="J97" s="58">
        <f t="shared" si="11"/>
        <v>476.14462607682231</v>
      </c>
    </row>
    <row r="98" spans="1:11" ht="31.5" hidden="1" x14ac:dyDescent="0.25">
      <c r="A98" s="51"/>
      <c r="B98" s="55" t="s">
        <v>242</v>
      </c>
      <c r="C98" s="56" t="s">
        <v>369</v>
      </c>
      <c r="D98" s="57" t="s">
        <v>135</v>
      </c>
      <c r="E98" s="57">
        <v>1</v>
      </c>
      <c r="F98" s="51"/>
      <c r="G98" s="87"/>
      <c r="H98" s="51"/>
      <c r="I98" s="58">
        <f>I31</f>
        <v>14024.066792459724</v>
      </c>
      <c r="J98" s="58">
        <f t="shared" si="11"/>
        <v>16548.398815102471</v>
      </c>
    </row>
    <row r="99" spans="1:11" ht="21" hidden="1" x14ac:dyDescent="0.25">
      <c r="A99" s="51"/>
      <c r="B99" s="55" t="s">
        <v>137</v>
      </c>
      <c r="C99" s="56" t="s">
        <v>370</v>
      </c>
      <c r="D99" s="57" t="s">
        <v>30</v>
      </c>
      <c r="E99" s="57" t="s">
        <v>12</v>
      </c>
      <c r="F99" s="51"/>
      <c r="G99" s="87"/>
      <c r="H99" s="51"/>
      <c r="I99" s="58">
        <f>I32</f>
        <v>123.55477543609199</v>
      </c>
      <c r="J99" s="58">
        <f t="shared" si="11"/>
        <v>145.79463501458855</v>
      </c>
    </row>
    <row r="100" spans="1:11" ht="21" hidden="1" x14ac:dyDescent="0.25">
      <c r="A100" s="51"/>
      <c r="B100" s="55" t="s">
        <v>26</v>
      </c>
      <c r="C100" s="56" t="s">
        <v>371</v>
      </c>
      <c r="D100" s="57" t="s">
        <v>27</v>
      </c>
      <c r="E100" s="57">
        <v>1</v>
      </c>
      <c r="F100" s="51"/>
      <c r="G100" s="87"/>
      <c r="H100" s="51"/>
      <c r="I100" s="58">
        <f>I33+I55</f>
        <v>4956.5857485624474</v>
      </c>
      <c r="J100" s="58">
        <f t="shared" si="11"/>
        <v>5848.7711833036874</v>
      </c>
    </row>
    <row r="101" spans="1:11" ht="21" hidden="1" x14ac:dyDescent="0.25">
      <c r="A101" s="51"/>
      <c r="B101" s="55" t="s">
        <v>143</v>
      </c>
      <c r="C101" s="56" t="s">
        <v>353</v>
      </c>
      <c r="D101" s="57" t="s">
        <v>144</v>
      </c>
      <c r="E101" s="57">
        <v>1</v>
      </c>
      <c r="F101" s="51"/>
      <c r="G101" s="87"/>
      <c r="H101" s="51"/>
      <c r="I101" s="58">
        <f>I34+(I81*4.8)</f>
        <v>1760.715528010639</v>
      </c>
      <c r="J101" s="58">
        <f t="shared" si="11"/>
        <v>2077.6443230525538</v>
      </c>
    </row>
    <row r="102" spans="1:11" ht="21" hidden="1" x14ac:dyDescent="0.25">
      <c r="A102" s="51"/>
      <c r="B102" s="55" t="s">
        <v>244</v>
      </c>
      <c r="C102" s="56" t="s">
        <v>372</v>
      </c>
      <c r="D102" s="57" t="s">
        <v>245</v>
      </c>
      <c r="E102" s="57" t="s">
        <v>246</v>
      </c>
      <c r="F102" s="51"/>
      <c r="G102" s="87"/>
      <c r="H102" s="51"/>
      <c r="I102" s="58">
        <f>I35</f>
        <v>125.95389728922</v>
      </c>
      <c r="J102" s="58">
        <f t="shared" si="11"/>
        <v>148.62559880127958</v>
      </c>
    </row>
    <row r="103" spans="1:11" hidden="1" x14ac:dyDescent="0.25">
      <c r="A103" s="48"/>
      <c r="B103" s="216" t="s">
        <v>335</v>
      </c>
      <c r="C103" s="216"/>
      <c r="D103" s="49"/>
      <c r="E103" s="49"/>
      <c r="F103" s="49"/>
      <c r="G103" s="88"/>
      <c r="H103" s="49"/>
      <c r="I103" s="49"/>
      <c r="J103" s="49"/>
    </row>
    <row r="104" spans="1:11" s="52" customFormat="1" ht="31.5" hidden="1" x14ac:dyDescent="0.25">
      <c r="A104" s="51"/>
      <c r="B104" s="56" t="s">
        <v>121</v>
      </c>
      <c r="C104" s="56" t="s">
        <v>364</v>
      </c>
      <c r="D104" s="57" t="s">
        <v>109</v>
      </c>
      <c r="E104" s="57">
        <v>1</v>
      </c>
      <c r="F104" s="51"/>
      <c r="G104" s="87"/>
      <c r="H104" s="51"/>
      <c r="I104" s="58">
        <f>I88</f>
        <v>1014.828543873144</v>
      </c>
      <c r="J104" s="66">
        <f>I104*K104</f>
        <v>1197.4976817703098</v>
      </c>
      <c r="K104" s="52">
        <v>1.18</v>
      </c>
    </row>
    <row r="105" spans="1:11" s="52" customFormat="1" ht="31.5" hidden="1" x14ac:dyDescent="0.25">
      <c r="A105" s="51"/>
      <c r="B105" s="55" t="s">
        <v>123</v>
      </c>
      <c r="C105" s="56" t="s">
        <v>357</v>
      </c>
      <c r="D105" s="57" t="s">
        <v>109</v>
      </c>
      <c r="E105" s="57">
        <v>1</v>
      </c>
      <c r="F105" s="51"/>
      <c r="G105" s="87"/>
      <c r="H105" s="51"/>
      <c r="I105" s="58">
        <f>I89</f>
        <v>347.87266870355995</v>
      </c>
      <c r="J105" s="66">
        <f t="shared" ref="J105:J118" si="12">I105*K105</f>
        <v>410.48974907020073</v>
      </c>
      <c r="K105" s="52">
        <v>1.18</v>
      </c>
    </row>
    <row r="106" spans="1:11" s="52" customFormat="1" ht="31.5" hidden="1" x14ac:dyDescent="0.25">
      <c r="A106" s="51"/>
      <c r="B106" s="55" t="s">
        <v>125</v>
      </c>
      <c r="C106" s="56" t="s">
        <v>358</v>
      </c>
      <c r="D106" s="57" t="s">
        <v>109</v>
      </c>
      <c r="E106" s="57">
        <v>1</v>
      </c>
      <c r="F106" s="51"/>
      <c r="G106" s="87"/>
      <c r="H106" s="51"/>
      <c r="I106" s="58">
        <f t="shared" ref="I106:I118" si="13">I90</f>
        <v>405.45159317863198</v>
      </c>
      <c r="J106" s="66">
        <f t="shared" si="12"/>
        <v>478.43287995078572</v>
      </c>
      <c r="K106" s="52">
        <v>1.18</v>
      </c>
    </row>
    <row r="107" spans="1:11" ht="31.5" hidden="1" x14ac:dyDescent="0.25">
      <c r="A107" s="37"/>
      <c r="B107" s="6"/>
      <c r="C107" s="4" t="s">
        <v>359</v>
      </c>
      <c r="D107" s="5" t="s">
        <v>24</v>
      </c>
      <c r="E107" s="5">
        <v>1</v>
      </c>
      <c r="F107" s="37"/>
      <c r="G107" s="59"/>
      <c r="H107" s="37"/>
      <c r="I107" s="71">
        <f>I91+I104*2+I106+I117+I118</f>
        <v>68232.80085313163</v>
      </c>
      <c r="J107" s="72">
        <f t="shared" si="12"/>
        <v>80514.705006695323</v>
      </c>
      <c r="K107" s="73">
        <v>1.18</v>
      </c>
    </row>
    <row r="108" spans="1:11" ht="21" hidden="1" x14ac:dyDescent="0.25">
      <c r="A108" s="37"/>
      <c r="B108" s="2"/>
      <c r="C108" s="7" t="s">
        <v>360</v>
      </c>
      <c r="D108" s="5" t="s">
        <v>24</v>
      </c>
      <c r="E108" s="5">
        <v>1</v>
      </c>
      <c r="F108" s="37"/>
      <c r="G108" s="59"/>
      <c r="H108" s="37"/>
      <c r="I108" s="71">
        <f>I92+I104+I105+I117+I118</f>
        <v>41349.033077190797</v>
      </c>
      <c r="J108" s="72">
        <f t="shared" si="12"/>
        <v>48791.859031085136</v>
      </c>
      <c r="K108" s="73">
        <v>1.18</v>
      </c>
    </row>
    <row r="109" spans="1:11" ht="31.5" hidden="1" x14ac:dyDescent="0.25">
      <c r="A109" s="37"/>
      <c r="B109" s="38"/>
      <c r="C109" s="32" t="s">
        <v>365</v>
      </c>
      <c r="D109" s="5" t="s">
        <v>24</v>
      </c>
      <c r="E109" s="33">
        <v>1</v>
      </c>
      <c r="F109" s="37"/>
      <c r="G109" s="59"/>
      <c r="H109" s="37"/>
      <c r="I109" s="71">
        <f>I93+I104*3+I106+I117+I118</f>
        <v>89410.257301407502</v>
      </c>
      <c r="J109" s="72">
        <f t="shared" si="12"/>
        <v>105504.10361566085</v>
      </c>
      <c r="K109" s="73">
        <v>1.18</v>
      </c>
    </row>
    <row r="110" spans="1:11" ht="15" hidden="1" customHeight="1" x14ac:dyDescent="0.25">
      <c r="A110" s="37"/>
      <c r="B110" s="6"/>
      <c r="C110" s="4" t="s">
        <v>411</v>
      </c>
      <c r="D110" s="5" t="s">
        <v>24</v>
      </c>
      <c r="E110" s="5">
        <v>1</v>
      </c>
      <c r="F110" s="37"/>
      <c r="G110" s="59"/>
      <c r="H110" s="37"/>
      <c r="I110" s="71">
        <f t="shared" si="13"/>
        <v>1722.5694905459038</v>
      </c>
      <c r="J110" s="72">
        <f t="shared" si="12"/>
        <v>2032.6319988441664</v>
      </c>
      <c r="K110" s="73">
        <v>1.18</v>
      </c>
    </row>
    <row r="111" spans="1:11" ht="23.25" hidden="1" customHeight="1" x14ac:dyDescent="0.25">
      <c r="A111" s="37"/>
      <c r="B111" s="6"/>
      <c r="C111" s="4" t="s">
        <v>366</v>
      </c>
      <c r="D111" s="5" t="s">
        <v>238</v>
      </c>
      <c r="E111" s="5">
        <v>1</v>
      </c>
      <c r="F111" s="37"/>
      <c r="G111" s="59"/>
      <c r="H111" s="37"/>
      <c r="I111" s="71">
        <f t="shared" si="13"/>
        <v>19034.632782717556</v>
      </c>
      <c r="J111" s="72">
        <f t="shared" si="12"/>
        <v>22460.866683606713</v>
      </c>
      <c r="K111" s="73">
        <v>1.18</v>
      </c>
    </row>
    <row r="112" spans="1:11" ht="31.5" hidden="1" x14ac:dyDescent="0.25">
      <c r="A112" s="37"/>
      <c r="B112" s="6"/>
      <c r="C112" s="4" t="s">
        <v>367</v>
      </c>
      <c r="D112" s="5" t="s">
        <v>399</v>
      </c>
      <c r="E112" s="5">
        <v>1</v>
      </c>
      <c r="F112" s="37"/>
      <c r="G112" s="59"/>
      <c r="H112" s="37"/>
      <c r="I112" s="71">
        <f t="shared" si="13"/>
        <v>380.45515458650061</v>
      </c>
      <c r="J112" s="72">
        <f t="shared" si="12"/>
        <v>448.93708241207071</v>
      </c>
      <c r="K112" s="73">
        <v>1.18</v>
      </c>
    </row>
    <row r="113" spans="1:11" ht="31.5" hidden="1" x14ac:dyDescent="0.25">
      <c r="A113" s="37"/>
      <c r="B113" s="6"/>
      <c r="C113" s="4" t="s">
        <v>368</v>
      </c>
      <c r="D113" s="5" t="s">
        <v>400</v>
      </c>
      <c r="E113" s="5">
        <v>1</v>
      </c>
      <c r="F113" s="37"/>
      <c r="G113" s="59"/>
      <c r="H113" s="37"/>
      <c r="I113" s="71">
        <f t="shared" si="13"/>
        <v>403.5123949803579</v>
      </c>
      <c r="J113" s="72">
        <f t="shared" si="12"/>
        <v>476.14462607682231</v>
      </c>
      <c r="K113" s="73">
        <v>1.18</v>
      </c>
    </row>
    <row r="114" spans="1:11" ht="31.5" hidden="1" x14ac:dyDescent="0.25">
      <c r="A114" s="37"/>
      <c r="B114" s="6"/>
      <c r="C114" s="4" t="s">
        <v>369</v>
      </c>
      <c r="D114" s="5" t="s">
        <v>24</v>
      </c>
      <c r="E114" s="5">
        <v>1</v>
      </c>
      <c r="F114" s="37"/>
      <c r="G114" s="59"/>
      <c r="H114" s="37"/>
      <c r="I114" s="71">
        <f t="shared" si="13"/>
        <v>14024.066792459724</v>
      </c>
      <c r="J114" s="72">
        <f t="shared" si="12"/>
        <v>16548.398815102471</v>
      </c>
      <c r="K114" s="73">
        <v>1.18</v>
      </c>
    </row>
    <row r="115" spans="1:11" ht="21" hidden="1" x14ac:dyDescent="0.25">
      <c r="A115" s="37"/>
      <c r="B115" s="6"/>
      <c r="C115" s="4" t="s">
        <v>370</v>
      </c>
      <c r="D115" s="5" t="s">
        <v>24</v>
      </c>
      <c r="E115" s="5">
        <v>1</v>
      </c>
      <c r="F115" s="37"/>
      <c r="G115" s="59"/>
      <c r="H115" s="37"/>
      <c r="I115" s="71">
        <f t="shared" si="13"/>
        <v>123.55477543609199</v>
      </c>
      <c r="J115" s="72">
        <f t="shared" si="12"/>
        <v>145.79463501458855</v>
      </c>
      <c r="K115" s="73">
        <v>1.18</v>
      </c>
    </row>
    <row r="116" spans="1:11" hidden="1" x14ac:dyDescent="0.25">
      <c r="A116" s="37"/>
      <c r="B116" s="6"/>
      <c r="C116" s="4" t="s">
        <v>371</v>
      </c>
      <c r="D116" s="5" t="s">
        <v>24</v>
      </c>
      <c r="E116" s="5">
        <v>1</v>
      </c>
      <c r="F116" s="37"/>
      <c r="G116" s="59"/>
      <c r="H116" s="37"/>
      <c r="I116" s="71">
        <f t="shared" si="13"/>
        <v>4956.5857485624474</v>
      </c>
      <c r="J116" s="72">
        <f t="shared" si="12"/>
        <v>5848.7711833036874</v>
      </c>
      <c r="K116" s="73">
        <v>1.18</v>
      </c>
    </row>
    <row r="117" spans="1:11" s="52" customFormat="1" ht="21" hidden="1" x14ac:dyDescent="0.25">
      <c r="A117" s="51"/>
      <c r="B117" s="55" t="s">
        <v>143</v>
      </c>
      <c r="C117" s="56" t="s">
        <v>353</v>
      </c>
      <c r="D117" s="57" t="s">
        <v>144</v>
      </c>
      <c r="E117" s="57">
        <v>1</v>
      </c>
      <c r="F117" s="51"/>
      <c r="G117" s="87"/>
      <c r="H117" s="51"/>
      <c r="I117" s="58">
        <f t="shared" si="13"/>
        <v>1760.715528010639</v>
      </c>
      <c r="J117" s="66">
        <f t="shared" si="12"/>
        <v>2077.6443230525538</v>
      </c>
      <c r="K117" s="52">
        <v>1.18</v>
      </c>
    </row>
    <row r="118" spans="1:11" s="52" customFormat="1" ht="21" hidden="1" x14ac:dyDescent="0.25">
      <c r="A118" s="51"/>
      <c r="B118" s="55" t="s">
        <v>244</v>
      </c>
      <c r="C118" s="56" t="s">
        <v>372</v>
      </c>
      <c r="D118" s="57" t="s">
        <v>245</v>
      </c>
      <c r="E118" s="57" t="s">
        <v>246</v>
      </c>
      <c r="F118" s="51"/>
      <c r="G118" s="87"/>
      <c r="H118" s="51"/>
      <c r="I118" s="58">
        <f t="shared" si="13"/>
        <v>125.95389728922</v>
      </c>
      <c r="J118" s="66">
        <f t="shared" si="12"/>
        <v>148.62559880127958</v>
      </c>
      <c r="K118" s="52">
        <v>1.18</v>
      </c>
    </row>
    <row r="121" spans="1:11" x14ac:dyDescent="0.25">
      <c r="B121" s="188" t="s">
        <v>682</v>
      </c>
      <c r="C121" s="187"/>
      <c r="D121" s="187"/>
      <c r="E121" s="187"/>
      <c r="F121" s="187"/>
      <c r="G121" s="213"/>
      <c r="H121" s="213"/>
    </row>
    <row r="122" spans="1:11" x14ac:dyDescent="0.25">
      <c r="B122" s="188"/>
      <c r="G122"/>
    </row>
    <row r="123" spans="1:11" x14ac:dyDescent="0.25">
      <c r="B123" s="188"/>
      <c r="G123"/>
    </row>
    <row r="124" spans="1:11" x14ac:dyDescent="0.25">
      <c r="B124" s="188" t="s">
        <v>683</v>
      </c>
      <c r="C124" s="187"/>
      <c r="D124" s="187"/>
      <c r="E124" s="187"/>
      <c r="F124" s="187"/>
      <c r="G124" s="213"/>
      <c r="H124" s="213"/>
    </row>
  </sheetData>
  <mergeCells count="37">
    <mergeCell ref="E11:J11"/>
    <mergeCell ref="A12:D12"/>
    <mergeCell ref="E12:J12"/>
    <mergeCell ref="B87:C87"/>
    <mergeCell ref="A15:D15"/>
    <mergeCell ref="E15:J15"/>
    <mergeCell ref="A16:D16"/>
    <mergeCell ref="E16:J16"/>
    <mergeCell ref="A17:D17"/>
    <mergeCell ref="E17:J17"/>
    <mergeCell ref="A13:D13"/>
    <mergeCell ref="E13:J13"/>
    <mergeCell ref="A18:D18"/>
    <mergeCell ref="E18:J18"/>
    <mergeCell ref="B42:G42"/>
    <mergeCell ref="A1:D1"/>
    <mergeCell ref="A2:D2"/>
    <mergeCell ref="A3:D3"/>
    <mergeCell ref="A4:D4"/>
    <mergeCell ref="A5:J5"/>
    <mergeCell ref="E1:K3"/>
    <mergeCell ref="G121:H121"/>
    <mergeCell ref="G124:H124"/>
    <mergeCell ref="F4:J4"/>
    <mergeCell ref="B37:G37"/>
    <mergeCell ref="B21:G21"/>
    <mergeCell ref="B103:C103"/>
    <mergeCell ref="A6:J6"/>
    <mergeCell ref="A7:J7"/>
    <mergeCell ref="F8:G8"/>
    <mergeCell ref="H8:I8"/>
    <mergeCell ref="A14:D14"/>
    <mergeCell ref="E14:J14"/>
    <mergeCell ref="F9:G9"/>
    <mergeCell ref="H9:I9"/>
    <mergeCell ref="A10:J10"/>
    <mergeCell ref="A11:D1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K122"/>
  <sheetViews>
    <sheetView view="pageBreakPreview" zoomScale="80" zoomScaleNormal="100" zoomScaleSheetLayoutView="80" workbookViewId="0">
      <selection activeCell="D135" sqref="D135"/>
    </sheetView>
  </sheetViews>
  <sheetFormatPr defaultRowHeight="15" x14ac:dyDescent="0.25"/>
  <cols>
    <col min="1" max="1" width="5.140625" customWidth="1"/>
    <col min="2" max="2" width="13.5703125" customWidth="1"/>
    <col min="3" max="3" width="43.28515625" customWidth="1"/>
    <col min="4" max="4" width="11.7109375" customWidth="1"/>
    <col min="5" max="5" width="9.140625" customWidth="1"/>
    <col min="6" max="6" width="11.28515625" customWidth="1"/>
    <col min="7" max="7" width="9.85546875" style="61" customWidth="1"/>
    <col min="8" max="8" width="10" customWidth="1"/>
    <col min="9" max="9" width="12" customWidth="1"/>
    <col min="10" max="10" width="12.28515625" customWidth="1"/>
    <col min="11" max="11" width="0" hidden="1" customWidth="1"/>
  </cols>
  <sheetData>
    <row r="1" spans="1:11" ht="15" customHeight="1" x14ac:dyDescent="0.25">
      <c r="A1" s="209"/>
      <c r="B1" s="209"/>
      <c r="C1" s="209"/>
      <c r="D1" s="209"/>
      <c r="E1" s="199" t="s">
        <v>703</v>
      </c>
      <c r="F1" s="199"/>
      <c r="G1" s="199"/>
      <c r="H1" s="199"/>
      <c r="I1" s="199"/>
      <c r="J1" s="199"/>
      <c r="K1" s="199"/>
    </row>
    <row r="2" spans="1:11" ht="15" customHeight="1" x14ac:dyDescent="0.25">
      <c r="A2" s="209"/>
      <c r="B2" s="209"/>
      <c r="C2" s="209"/>
      <c r="D2" s="209"/>
      <c r="E2" s="199"/>
      <c r="F2" s="199"/>
      <c r="G2" s="199"/>
      <c r="H2" s="199"/>
      <c r="I2" s="199"/>
      <c r="J2" s="199"/>
      <c r="K2" s="199"/>
    </row>
    <row r="3" spans="1:11" x14ac:dyDescent="0.25">
      <c r="A3" s="209"/>
      <c r="B3" s="209"/>
      <c r="C3" s="209"/>
      <c r="D3" s="209"/>
      <c r="E3" s="199"/>
      <c r="F3" s="199"/>
      <c r="G3" s="199"/>
      <c r="H3" s="199"/>
      <c r="I3" s="199"/>
      <c r="J3" s="199"/>
      <c r="K3" s="199"/>
    </row>
    <row r="4" spans="1:11" x14ac:dyDescent="0.25">
      <c r="A4" s="210"/>
      <c r="B4" s="210"/>
      <c r="C4" s="210"/>
      <c r="D4" s="210"/>
      <c r="F4" s="214" t="s">
        <v>414</v>
      </c>
      <c r="G4" s="214"/>
      <c r="H4" s="214"/>
      <c r="I4" s="214"/>
      <c r="J4" s="214"/>
    </row>
    <row r="5" spans="1:11" ht="15" customHeight="1" x14ac:dyDescent="0.25">
      <c r="A5" s="211" t="s">
        <v>0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1" ht="15" customHeight="1" x14ac:dyDescent="0.25">
      <c r="A6" s="211" t="s">
        <v>1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1" ht="15" customHeight="1" x14ac:dyDescent="0.25">
      <c r="A7" s="211" t="s">
        <v>403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1" x14ac:dyDescent="0.25">
      <c r="A8" t="s">
        <v>333</v>
      </c>
      <c r="F8" s="209"/>
      <c r="G8" s="209"/>
      <c r="H8" s="212"/>
      <c r="I8" s="212"/>
      <c r="J8" s="89"/>
    </row>
    <row r="9" spans="1:11" x14ac:dyDescent="0.25">
      <c r="A9" t="s">
        <v>402</v>
      </c>
      <c r="F9" s="209"/>
      <c r="G9" s="209"/>
      <c r="H9" s="212"/>
      <c r="I9" s="212"/>
      <c r="J9" s="89"/>
    </row>
    <row r="10" spans="1:11" x14ac:dyDescent="0.25">
      <c r="A10" s="196" t="s">
        <v>386</v>
      </c>
      <c r="B10" s="197"/>
      <c r="C10" s="197"/>
      <c r="D10" s="197"/>
      <c r="E10" s="197"/>
      <c r="F10" s="197"/>
      <c r="G10" s="197"/>
      <c r="H10" s="197"/>
      <c r="I10" s="197"/>
      <c r="J10" s="198"/>
    </row>
    <row r="11" spans="1:11" x14ac:dyDescent="0.25">
      <c r="A11" s="223" t="s">
        <v>58</v>
      </c>
      <c r="B11" s="223"/>
      <c r="C11" s="223"/>
      <c r="D11" s="223"/>
      <c r="E11" s="224" t="s">
        <v>374</v>
      </c>
      <c r="F11" s="224"/>
      <c r="G11" s="224"/>
      <c r="H11" s="224"/>
      <c r="I11" s="224"/>
      <c r="J11" s="224"/>
    </row>
    <row r="12" spans="1:11" ht="18.75" customHeight="1" x14ac:dyDescent="0.25">
      <c r="A12" s="225" t="s">
        <v>388</v>
      </c>
      <c r="B12" s="226"/>
      <c r="C12" s="226"/>
      <c r="D12" s="227"/>
      <c r="E12" s="228" t="s">
        <v>389</v>
      </c>
      <c r="F12" s="229"/>
      <c r="G12" s="229"/>
      <c r="H12" s="229"/>
      <c r="I12" s="229"/>
      <c r="J12" s="230"/>
    </row>
    <row r="13" spans="1:11" ht="18.75" customHeight="1" x14ac:dyDescent="0.25">
      <c r="A13" s="217" t="s">
        <v>390</v>
      </c>
      <c r="B13" s="218"/>
      <c r="C13" s="218"/>
      <c r="D13" s="219"/>
      <c r="E13" s="220" t="s">
        <v>380</v>
      </c>
      <c r="F13" s="221"/>
      <c r="G13" s="221"/>
      <c r="H13" s="221"/>
      <c r="I13" s="221"/>
      <c r="J13" s="222"/>
    </row>
    <row r="14" spans="1:11" ht="18.75" customHeight="1" x14ac:dyDescent="0.25">
      <c r="A14" s="217" t="s">
        <v>391</v>
      </c>
      <c r="B14" s="218"/>
      <c r="C14" s="218"/>
      <c r="D14" s="219"/>
      <c r="E14" s="220" t="s">
        <v>381</v>
      </c>
      <c r="F14" s="221"/>
      <c r="G14" s="221"/>
      <c r="H14" s="221"/>
      <c r="I14" s="221"/>
      <c r="J14" s="222"/>
    </row>
    <row r="15" spans="1:11" ht="18.75" customHeight="1" x14ac:dyDescent="0.25">
      <c r="A15" s="217" t="s">
        <v>392</v>
      </c>
      <c r="B15" s="218"/>
      <c r="C15" s="218"/>
      <c r="D15" s="219"/>
      <c r="E15" s="220" t="s">
        <v>395</v>
      </c>
      <c r="F15" s="221"/>
      <c r="G15" s="221"/>
      <c r="H15" s="221"/>
      <c r="I15" s="221"/>
      <c r="J15" s="222"/>
    </row>
    <row r="16" spans="1:11" ht="18.75" customHeight="1" x14ac:dyDescent="0.25">
      <c r="A16" s="217" t="s">
        <v>393</v>
      </c>
      <c r="B16" s="218"/>
      <c r="C16" s="218"/>
      <c r="D16" s="219"/>
      <c r="E16" s="232"/>
      <c r="F16" s="221"/>
      <c r="G16" s="221"/>
      <c r="H16" s="221"/>
      <c r="I16" s="221"/>
      <c r="J16" s="222"/>
    </row>
    <row r="17" spans="1:10" ht="18.75" customHeight="1" x14ac:dyDescent="0.25">
      <c r="A17" s="233" t="s">
        <v>394</v>
      </c>
      <c r="B17" s="234"/>
      <c r="C17" s="234"/>
      <c r="D17" s="235"/>
      <c r="E17" s="236"/>
      <c r="F17" s="237"/>
      <c r="G17" s="237"/>
      <c r="H17" s="237"/>
      <c r="I17" s="237"/>
      <c r="J17" s="238"/>
    </row>
    <row r="18" spans="1:10" ht="18.75" customHeight="1" x14ac:dyDescent="0.25">
      <c r="A18" s="239">
        <f>1.011*1.05*1.04*1.0549*1.03</f>
        <v>1.1995609265639999</v>
      </c>
      <c r="B18" s="240"/>
      <c r="C18" s="240"/>
      <c r="D18" s="241"/>
      <c r="E18" s="242">
        <f>1.011*1.05*1.03</f>
        <v>1.0933965000000001</v>
      </c>
      <c r="F18" s="243"/>
      <c r="G18" s="243"/>
      <c r="H18" s="243"/>
      <c r="I18" s="243"/>
      <c r="J18" s="244"/>
    </row>
    <row r="19" spans="1:10" ht="45" x14ac:dyDescent="0.25">
      <c r="A19" s="3" t="s">
        <v>2</v>
      </c>
      <c r="B19" s="3" t="s">
        <v>3</v>
      </c>
      <c r="C19" s="3" t="s">
        <v>4</v>
      </c>
      <c r="D19" s="3" t="s">
        <v>5</v>
      </c>
      <c r="E19" s="3" t="s">
        <v>6</v>
      </c>
      <c r="F19" s="3" t="s">
        <v>7</v>
      </c>
      <c r="G19" s="84" t="s">
        <v>8</v>
      </c>
      <c r="H19" s="12" t="s">
        <v>64</v>
      </c>
      <c r="I19" s="21" t="s">
        <v>65</v>
      </c>
      <c r="J19" s="21" t="s">
        <v>66</v>
      </c>
    </row>
    <row r="20" spans="1:10" x14ac:dyDescent="0.25">
      <c r="A20" s="3">
        <v>1</v>
      </c>
      <c r="B20" s="3">
        <v>2</v>
      </c>
      <c r="C20" s="3">
        <v>3</v>
      </c>
      <c r="D20" s="3">
        <v>4</v>
      </c>
      <c r="E20" s="3">
        <v>5</v>
      </c>
      <c r="F20" s="3">
        <v>6</v>
      </c>
      <c r="G20" s="84">
        <v>7</v>
      </c>
      <c r="H20" s="3">
        <v>8</v>
      </c>
      <c r="I20" s="3">
        <v>9</v>
      </c>
      <c r="J20" s="3">
        <v>10</v>
      </c>
    </row>
    <row r="21" spans="1:10" x14ac:dyDescent="0.25">
      <c r="A21" s="23"/>
      <c r="B21" s="208" t="s">
        <v>396</v>
      </c>
      <c r="C21" s="208"/>
      <c r="D21" s="208"/>
      <c r="E21" s="208"/>
      <c r="F21" s="208"/>
      <c r="G21" s="208"/>
      <c r="H21" s="11"/>
      <c r="I21" s="11"/>
      <c r="J21" s="11"/>
    </row>
    <row r="22" spans="1:10" ht="31.5" x14ac:dyDescent="0.25">
      <c r="A22" s="5" t="s">
        <v>9</v>
      </c>
      <c r="B22" s="4" t="s">
        <v>121</v>
      </c>
      <c r="C22" s="4" t="s">
        <v>364</v>
      </c>
      <c r="D22" s="5" t="s">
        <v>109</v>
      </c>
      <c r="E22" s="5">
        <v>1</v>
      </c>
      <c r="F22" s="5" t="s">
        <v>122</v>
      </c>
      <c r="G22" s="60">
        <v>846</v>
      </c>
      <c r="H22" s="82">
        <f>A18</f>
        <v>1.1995609265639999</v>
      </c>
      <c r="I22" s="17">
        <f>H22*G22</f>
        <v>1014.828543873144</v>
      </c>
      <c r="J22" s="13">
        <f>I22*1.18</f>
        <v>1197.4976817703098</v>
      </c>
    </row>
    <row r="23" spans="1:10" ht="31.5" x14ac:dyDescent="0.25">
      <c r="A23" s="5" t="s">
        <v>11</v>
      </c>
      <c r="B23" s="4" t="s">
        <v>123</v>
      </c>
      <c r="C23" s="4" t="s">
        <v>357</v>
      </c>
      <c r="D23" s="5" t="s">
        <v>109</v>
      </c>
      <c r="E23" s="5">
        <v>1</v>
      </c>
      <c r="F23" s="5" t="s">
        <v>124</v>
      </c>
      <c r="G23" s="60">
        <v>290</v>
      </c>
      <c r="H23" s="82">
        <f>H22</f>
        <v>1.1995609265639999</v>
      </c>
      <c r="I23" s="16">
        <f>H23*G23</f>
        <v>347.87266870355995</v>
      </c>
      <c r="J23" s="14">
        <f>I23*1.18</f>
        <v>410.48974907020073</v>
      </c>
    </row>
    <row r="24" spans="1:10" ht="31.5" x14ac:dyDescent="0.25">
      <c r="A24" s="5" t="s">
        <v>13</v>
      </c>
      <c r="B24" s="4" t="s">
        <v>125</v>
      </c>
      <c r="C24" s="4" t="s">
        <v>358</v>
      </c>
      <c r="D24" s="5" t="s">
        <v>109</v>
      </c>
      <c r="E24" s="5">
        <v>1</v>
      </c>
      <c r="F24" s="5" t="s">
        <v>126</v>
      </c>
      <c r="G24" s="60">
        <v>338</v>
      </c>
      <c r="H24" s="82">
        <f t="shared" ref="H24:H35" si="0">H23</f>
        <v>1.1995609265639999</v>
      </c>
      <c r="I24" s="16">
        <f t="shared" ref="I24:I35" si="1">H24*G24</f>
        <v>405.45159317863198</v>
      </c>
      <c r="J24" s="14">
        <f t="shared" ref="J24:J84" si="2">I24*1.18</f>
        <v>478.43287995078572</v>
      </c>
    </row>
    <row r="25" spans="1:10" ht="31.5" x14ac:dyDescent="0.25">
      <c r="A25" s="5" t="s">
        <v>14</v>
      </c>
      <c r="B25" s="4" t="s">
        <v>127</v>
      </c>
      <c r="C25" s="4" t="s">
        <v>359</v>
      </c>
      <c r="D25" s="5" t="s">
        <v>109</v>
      </c>
      <c r="E25" s="5">
        <v>1</v>
      </c>
      <c r="F25" s="5" t="s">
        <v>128</v>
      </c>
      <c r="G25" s="85">
        <v>7411</v>
      </c>
      <c r="H25" s="82">
        <f t="shared" si="0"/>
        <v>1.1995609265639999</v>
      </c>
      <c r="I25" s="16">
        <f t="shared" si="1"/>
        <v>8889.9460267658033</v>
      </c>
      <c r="J25" s="14">
        <f t="shared" si="2"/>
        <v>10490.136311583647</v>
      </c>
    </row>
    <row r="26" spans="1:10" ht="33" customHeight="1" x14ac:dyDescent="0.25">
      <c r="A26" s="31" t="s">
        <v>15</v>
      </c>
      <c r="B26" s="2" t="s">
        <v>129</v>
      </c>
      <c r="C26" s="7" t="s">
        <v>404</v>
      </c>
      <c r="D26" s="5" t="s">
        <v>109</v>
      </c>
      <c r="E26" s="5">
        <v>1</v>
      </c>
      <c r="F26" s="47">
        <v>3384.17</v>
      </c>
      <c r="G26" s="85">
        <v>3383</v>
      </c>
      <c r="H26" s="82">
        <f t="shared" si="0"/>
        <v>1.1995609265639999</v>
      </c>
      <c r="I26" s="16">
        <f t="shared" si="1"/>
        <v>4058.1146145660118</v>
      </c>
      <c r="J26" s="14">
        <f t="shared" si="2"/>
        <v>4788.5752451878934</v>
      </c>
    </row>
    <row r="27" spans="1:10" ht="31.5" x14ac:dyDescent="0.25">
      <c r="A27" s="24" t="s">
        <v>16</v>
      </c>
      <c r="B27" s="32" t="s">
        <v>130</v>
      </c>
      <c r="C27" s="32" t="s">
        <v>365</v>
      </c>
      <c r="D27" s="24" t="s">
        <v>109</v>
      </c>
      <c r="E27" s="33">
        <v>1</v>
      </c>
      <c r="F27" s="33" t="s">
        <v>131</v>
      </c>
      <c r="G27" s="86">
        <v>11603</v>
      </c>
      <c r="H27" s="82">
        <f t="shared" si="0"/>
        <v>1.1995609265639999</v>
      </c>
      <c r="I27" s="25">
        <f t="shared" si="1"/>
        <v>13918.50543092209</v>
      </c>
      <c r="J27" s="26">
        <f t="shared" si="2"/>
        <v>16423.836408488067</v>
      </c>
    </row>
    <row r="28" spans="1:10" ht="15" customHeight="1" x14ac:dyDescent="0.25">
      <c r="A28" s="5" t="s">
        <v>17</v>
      </c>
      <c r="B28" s="4" t="s">
        <v>105</v>
      </c>
      <c r="C28" s="4" t="s">
        <v>405</v>
      </c>
      <c r="D28" s="5" t="s">
        <v>24</v>
      </c>
      <c r="E28" s="5">
        <v>1</v>
      </c>
      <c r="F28" s="5" t="s">
        <v>236</v>
      </c>
      <c r="G28" s="60">
        <v>505</v>
      </c>
      <c r="H28" s="82">
        <f t="shared" si="0"/>
        <v>1.1995609265639999</v>
      </c>
      <c r="I28" s="16">
        <f t="shared" si="1"/>
        <v>605.77826791481993</v>
      </c>
      <c r="J28" s="14">
        <f t="shared" si="2"/>
        <v>714.81835613948749</v>
      </c>
    </row>
    <row r="29" spans="1:10" ht="21" x14ac:dyDescent="0.25">
      <c r="A29" s="5" t="s">
        <v>22</v>
      </c>
      <c r="B29" s="4" t="s">
        <v>237</v>
      </c>
      <c r="C29" s="4" t="s">
        <v>366</v>
      </c>
      <c r="D29" s="5" t="s">
        <v>238</v>
      </c>
      <c r="E29" s="5">
        <v>1</v>
      </c>
      <c r="F29" s="5" t="s">
        <v>239</v>
      </c>
      <c r="G29" s="85">
        <v>6078</v>
      </c>
      <c r="H29" s="82">
        <f t="shared" si="0"/>
        <v>1.1995609265639999</v>
      </c>
      <c r="I29" s="16">
        <f t="shared" si="1"/>
        <v>7290.9313116559915</v>
      </c>
      <c r="J29" s="14">
        <f t="shared" si="2"/>
        <v>8603.2989477540686</v>
      </c>
    </row>
    <row r="30" spans="1:10" ht="31.5" x14ac:dyDescent="0.25">
      <c r="A30" s="5" t="s">
        <v>23</v>
      </c>
      <c r="B30" s="4" t="s">
        <v>240</v>
      </c>
      <c r="C30" s="4" t="s">
        <v>406</v>
      </c>
      <c r="D30" s="5" t="s">
        <v>410</v>
      </c>
      <c r="E30" s="5" t="s">
        <v>10</v>
      </c>
      <c r="F30" s="5" t="s">
        <v>241</v>
      </c>
      <c r="G30" s="60">
        <v>45</v>
      </c>
      <c r="H30" s="82">
        <f t="shared" si="0"/>
        <v>1.1995609265639999</v>
      </c>
      <c r="I30" s="16">
        <f t="shared" si="1"/>
        <v>53.980241695379995</v>
      </c>
      <c r="J30" s="14">
        <f t="shared" si="2"/>
        <v>63.696685200548387</v>
      </c>
    </row>
    <row r="31" spans="1:10" ht="31.5" x14ac:dyDescent="0.25">
      <c r="A31" s="5" t="s">
        <v>25</v>
      </c>
      <c r="B31" s="4" t="s">
        <v>242</v>
      </c>
      <c r="C31" s="4" t="s">
        <v>369</v>
      </c>
      <c r="D31" s="5" t="s">
        <v>135</v>
      </c>
      <c r="E31" s="5">
        <v>1</v>
      </c>
      <c r="F31" s="5" t="s">
        <v>243</v>
      </c>
      <c r="G31" s="85">
        <v>11691</v>
      </c>
      <c r="H31" s="82">
        <f>H30</f>
        <v>1.1995609265639999</v>
      </c>
      <c r="I31" s="16">
        <f t="shared" si="1"/>
        <v>14024.066792459724</v>
      </c>
      <c r="J31" s="14">
        <f t="shared" si="2"/>
        <v>16548.398815102471</v>
      </c>
    </row>
    <row r="32" spans="1:10" ht="21" x14ac:dyDescent="0.25">
      <c r="A32" s="5" t="s">
        <v>29</v>
      </c>
      <c r="B32" s="4" t="s">
        <v>137</v>
      </c>
      <c r="C32" s="4" t="s">
        <v>362</v>
      </c>
      <c r="D32" s="5" t="s">
        <v>30</v>
      </c>
      <c r="E32" s="5" t="s">
        <v>12</v>
      </c>
      <c r="F32" s="5" t="s">
        <v>138</v>
      </c>
      <c r="G32" s="60">
        <v>103</v>
      </c>
      <c r="H32" s="82">
        <f t="shared" si="0"/>
        <v>1.1995609265639999</v>
      </c>
      <c r="I32" s="16">
        <f t="shared" si="1"/>
        <v>123.55477543609199</v>
      </c>
      <c r="J32" s="14">
        <f t="shared" si="2"/>
        <v>145.79463501458855</v>
      </c>
    </row>
    <row r="33" spans="1:10" ht="21" x14ac:dyDescent="0.25">
      <c r="A33" s="5" t="s">
        <v>31</v>
      </c>
      <c r="B33" s="4" t="s">
        <v>26</v>
      </c>
      <c r="C33" s="4" t="s">
        <v>371</v>
      </c>
      <c r="D33" s="5" t="s">
        <v>27</v>
      </c>
      <c r="E33" s="5">
        <v>1</v>
      </c>
      <c r="F33" s="5" t="s">
        <v>28</v>
      </c>
      <c r="G33" s="85">
        <v>2009</v>
      </c>
      <c r="H33" s="82">
        <f t="shared" si="0"/>
        <v>1.1995609265639999</v>
      </c>
      <c r="I33" s="16">
        <f t="shared" si="1"/>
        <v>2409.9179014670758</v>
      </c>
      <c r="J33" s="14">
        <f t="shared" si="2"/>
        <v>2843.7031237311494</v>
      </c>
    </row>
    <row r="34" spans="1:10" ht="27.75" customHeight="1" x14ac:dyDescent="0.25">
      <c r="A34" s="5" t="s">
        <v>32</v>
      </c>
      <c r="B34" s="4" t="s">
        <v>143</v>
      </c>
      <c r="C34" s="4" t="s">
        <v>353</v>
      </c>
      <c r="D34" s="5" t="s">
        <v>144</v>
      </c>
      <c r="E34" s="5">
        <v>1</v>
      </c>
      <c r="F34" s="5" t="s">
        <v>145</v>
      </c>
      <c r="G34" s="85">
        <v>1199</v>
      </c>
      <c r="H34" s="82">
        <f t="shared" si="0"/>
        <v>1.1995609265639999</v>
      </c>
      <c r="I34" s="16">
        <f t="shared" si="1"/>
        <v>1438.2735509502359</v>
      </c>
      <c r="J34" s="14">
        <f t="shared" si="2"/>
        <v>1697.1627901212782</v>
      </c>
    </row>
    <row r="35" spans="1:10" ht="21" x14ac:dyDescent="0.25">
      <c r="A35" s="5" t="s">
        <v>33</v>
      </c>
      <c r="B35" s="4" t="s">
        <v>244</v>
      </c>
      <c r="C35" s="4" t="s">
        <v>372</v>
      </c>
      <c r="D35" s="5" t="s">
        <v>245</v>
      </c>
      <c r="E35" s="5" t="s">
        <v>246</v>
      </c>
      <c r="F35" s="5" t="s">
        <v>247</v>
      </c>
      <c r="G35" s="60">
        <v>106</v>
      </c>
      <c r="H35" s="82">
        <f t="shared" si="0"/>
        <v>1.1995609265639999</v>
      </c>
      <c r="I35" s="16">
        <f t="shared" si="1"/>
        <v>127.153458215784</v>
      </c>
      <c r="J35" s="14">
        <f t="shared" si="2"/>
        <v>150.04108069462512</v>
      </c>
    </row>
    <row r="36" spans="1:10" x14ac:dyDescent="0.25">
      <c r="A36" s="62"/>
      <c r="B36" s="18"/>
      <c r="C36" s="18"/>
      <c r="D36" s="62"/>
      <c r="E36" s="62"/>
      <c r="F36" s="62"/>
      <c r="G36" s="94"/>
      <c r="H36" s="83"/>
      <c r="I36" s="27"/>
      <c r="J36" s="64">
        <f>SUM(J22:J35)</f>
        <v>64555.882709809121</v>
      </c>
    </row>
    <row r="37" spans="1:10" ht="15" customHeight="1" x14ac:dyDescent="0.25">
      <c r="A37" s="22"/>
      <c r="B37" s="215" t="s">
        <v>397</v>
      </c>
      <c r="C37" s="208"/>
      <c r="D37" s="208"/>
      <c r="E37" s="208"/>
      <c r="F37" s="208"/>
      <c r="G37" s="208"/>
    </row>
    <row r="38" spans="1:10" ht="21" x14ac:dyDescent="0.25">
      <c r="A38" s="5" t="s">
        <v>36</v>
      </c>
      <c r="B38" s="4" t="s">
        <v>150</v>
      </c>
      <c r="C38" s="4" t="s">
        <v>407</v>
      </c>
      <c r="D38" s="5" t="s">
        <v>151</v>
      </c>
      <c r="E38" s="5">
        <v>1</v>
      </c>
      <c r="F38" s="5" t="s">
        <v>152</v>
      </c>
      <c r="G38" s="60">
        <v>522</v>
      </c>
      <c r="H38" s="90">
        <f>E18</f>
        <v>1.0933965000000001</v>
      </c>
      <c r="I38" s="16">
        <f t="shared" ref="I38:I40" si="3">H38*G38</f>
        <v>570.75297300000011</v>
      </c>
      <c r="J38" s="14">
        <f t="shared" si="2"/>
        <v>673.48850814000014</v>
      </c>
    </row>
    <row r="39" spans="1:10" ht="21" x14ac:dyDescent="0.25">
      <c r="A39" s="5" t="s">
        <v>37</v>
      </c>
      <c r="B39" s="4" t="s">
        <v>153</v>
      </c>
      <c r="C39" s="4" t="s">
        <v>408</v>
      </c>
      <c r="D39" s="5" t="s">
        <v>154</v>
      </c>
      <c r="E39" s="5" t="s">
        <v>12</v>
      </c>
      <c r="F39" s="5" t="s">
        <v>155</v>
      </c>
      <c r="G39" s="60">
        <v>56</v>
      </c>
      <c r="H39" s="90">
        <f>H38</f>
        <v>1.0933965000000001</v>
      </c>
      <c r="I39" s="16">
        <f t="shared" si="3"/>
        <v>61.230204000000008</v>
      </c>
      <c r="J39" s="14">
        <f t="shared" si="2"/>
        <v>72.251640720000012</v>
      </c>
    </row>
    <row r="40" spans="1:10" ht="21" x14ac:dyDescent="0.25">
      <c r="A40" s="5" t="s">
        <v>38</v>
      </c>
      <c r="B40" s="4" t="s">
        <v>248</v>
      </c>
      <c r="C40" s="4" t="s">
        <v>409</v>
      </c>
      <c r="D40" s="5" t="s">
        <v>24</v>
      </c>
      <c r="E40" s="5">
        <v>1</v>
      </c>
      <c r="F40" s="5" t="s">
        <v>249</v>
      </c>
      <c r="G40" s="85">
        <v>1993</v>
      </c>
      <c r="H40" s="90">
        <f>H38</f>
        <v>1.0933965000000001</v>
      </c>
      <c r="I40" s="16">
        <f t="shared" si="3"/>
        <v>2179.1392245000002</v>
      </c>
      <c r="J40" s="14">
        <f t="shared" si="2"/>
        <v>2571.3842849100001</v>
      </c>
    </row>
    <row r="41" spans="1:10" x14ac:dyDescent="0.25">
      <c r="A41" s="62"/>
      <c r="B41" s="18"/>
      <c r="C41" s="18"/>
      <c r="D41" s="62"/>
      <c r="E41" s="62"/>
      <c r="F41" s="62"/>
      <c r="G41" s="92"/>
      <c r="H41" s="93"/>
      <c r="I41" s="27"/>
      <c r="J41" s="64">
        <f>SUM(J38:J40)</f>
        <v>3317.12443377</v>
      </c>
    </row>
    <row r="42" spans="1:10" x14ac:dyDescent="0.25">
      <c r="A42" s="22"/>
      <c r="B42" s="215" t="s">
        <v>398</v>
      </c>
      <c r="C42" s="208"/>
      <c r="D42" s="208"/>
      <c r="E42" s="208"/>
      <c r="F42" s="208"/>
      <c r="G42" s="208"/>
    </row>
    <row r="43" spans="1:10" x14ac:dyDescent="0.25">
      <c r="A43" s="5" t="s">
        <v>40</v>
      </c>
      <c r="B43" s="4" t="s">
        <v>34</v>
      </c>
      <c r="C43" s="4" t="s">
        <v>163</v>
      </c>
      <c r="D43" s="5" t="s">
        <v>39</v>
      </c>
      <c r="E43" s="5">
        <v>1</v>
      </c>
      <c r="F43" s="5" t="s">
        <v>164</v>
      </c>
      <c r="G43" s="85">
        <v>0</v>
      </c>
      <c r="H43" s="82">
        <f>A18</f>
        <v>1.1995609265639999</v>
      </c>
      <c r="I43" s="16">
        <f t="shared" ref="I43:I84" si="4">H43*G43</f>
        <v>0</v>
      </c>
      <c r="J43" s="14">
        <f t="shared" si="2"/>
        <v>0</v>
      </c>
    </row>
    <row r="44" spans="1:10" x14ac:dyDescent="0.25">
      <c r="A44" s="5" t="s">
        <v>42</v>
      </c>
      <c r="B44" s="4" t="s">
        <v>34</v>
      </c>
      <c r="C44" s="4" t="s">
        <v>250</v>
      </c>
      <c r="D44" s="5" t="s">
        <v>39</v>
      </c>
      <c r="E44" s="5">
        <v>1</v>
      </c>
      <c r="F44" s="5" t="s">
        <v>251</v>
      </c>
      <c r="G44" s="60">
        <v>600</v>
      </c>
      <c r="H44" s="82">
        <f>H43</f>
        <v>1.1995609265639999</v>
      </c>
      <c r="I44" s="16">
        <f t="shared" si="4"/>
        <v>719.73655593839999</v>
      </c>
      <c r="J44" s="14">
        <f t="shared" si="2"/>
        <v>849.28913600731198</v>
      </c>
    </row>
    <row r="45" spans="1:10" x14ac:dyDescent="0.25">
      <c r="A45" s="5" t="s">
        <v>43</v>
      </c>
      <c r="B45" s="4" t="s">
        <v>34</v>
      </c>
      <c r="C45" s="4" t="s">
        <v>252</v>
      </c>
      <c r="D45" s="5" t="s">
        <v>39</v>
      </c>
      <c r="E45" s="5">
        <v>1</v>
      </c>
      <c r="F45" s="5" t="s">
        <v>253</v>
      </c>
      <c r="G45" s="60">
        <v>931</v>
      </c>
      <c r="H45" s="82">
        <f t="shared" ref="H45:H84" si="5">H44</f>
        <v>1.1995609265639999</v>
      </c>
      <c r="I45" s="16">
        <f t="shared" si="4"/>
        <v>1116.7912226310839</v>
      </c>
      <c r="J45" s="14">
        <f t="shared" si="2"/>
        <v>1317.8136427046788</v>
      </c>
    </row>
    <row r="46" spans="1:10" x14ac:dyDescent="0.25">
      <c r="A46" s="5" t="s">
        <v>44</v>
      </c>
      <c r="B46" s="4" t="s">
        <v>34</v>
      </c>
      <c r="C46" s="4" t="s">
        <v>254</v>
      </c>
      <c r="D46" s="5" t="s">
        <v>39</v>
      </c>
      <c r="E46" s="5">
        <v>1</v>
      </c>
      <c r="F46" s="5" t="s">
        <v>255</v>
      </c>
      <c r="G46" s="85">
        <v>2330</v>
      </c>
      <c r="H46" s="82">
        <f t="shared" si="5"/>
        <v>1.1995609265639999</v>
      </c>
      <c r="I46" s="16">
        <f t="shared" si="4"/>
        <v>2794.9769588941199</v>
      </c>
      <c r="J46" s="14">
        <f t="shared" si="2"/>
        <v>3298.0728114950612</v>
      </c>
    </row>
    <row r="47" spans="1:10" x14ac:dyDescent="0.25">
      <c r="A47" s="5" t="s">
        <v>46</v>
      </c>
      <c r="B47" s="4" t="s">
        <v>34</v>
      </c>
      <c r="C47" s="4" t="s">
        <v>256</v>
      </c>
      <c r="D47" s="5" t="s">
        <v>39</v>
      </c>
      <c r="E47" s="5">
        <v>1</v>
      </c>
      <c r="F47" s="5" t="s">
        <v>257</v>
      </c>
      <c r="G47" s="60">
        <v>390</v>
      </c>
      <c r="H47" s="82">
        <f t="shared" si="5"/>
        <v>1.1995609265639999</v>
      </c>
      <c r="I47" s="16">
        <f t="shared" si="4"/>
        <v>467.82876135995997</v>
      </c>
      <c r="J47" s="14">
        <f t="shared" si="2"/>
        <v>552.03793840475271</v>
      </c>
    </row>
    <row r="48" spans="1:10" x14ac:dyDescent="0.25">
      <c r="A48" s="5" t="s">
        <v>48</v>
      </c>
      <c r="B48" s="4" t="s">
        <v>34</v>
      </c>
      <c r="C48" s="4" t="s">
        <v>258</v>
      </c>
      <c r="D48" s="5" t="s">
        <v>39</v>
      </c>
      <c r="E48" s="5">
        <v>1</v>
      </c>
      <c r="F48" s="5" t="s">
        <v>259</v>
      </c>
      <c r="G48" s="85">
        <v>2050</v>
      </c>
      <c r="H48" s="82">
        <f t="shared" si="5"/>
        <v>1.1995609265639999</v>
      </c>
      <c r="I48" s="16">
        <f t="shared" si="4"/>
        <v>2459.0998994561996</v>
      </c>
      <c r="J48" s="14">
        <f t="shared" si="2"/>
        <v>2901.7378813583155</v>
      </c>
    </row>
    <row r="49" spans="1:10" x14ac:dyDescent="0.25">
      <c r="A49" s="5" t="s">
        <v>50</v>
      </c>
      <c r="B49" s="4" t="s">
        <v>34</v>
      </c>
      <c r="C49" s="4" t="s">
        <v>260</v>
      </c>
      <c r="D49" s="5" t="s">
        <v>39</v>
      </c>
      <c r="E49" s="5">
        <v>1</v>
      </c>
      <c r="F49" s="5" t="s">
        <v>261</v>
      </c>
      <c r="G49" s="60">
        <v>95</v>
      </c>
      <c r="H49" s="82">
        <f t="shared" si="5"/>
        <v>1.1995609265639999</v>
      </c>
      <c r="I49" s="16">
        <f t="shared" si="4"/>
        <v>113.95828802358</v>
      </c>
      <c r="J49" s="14">
        <f t="shared" si="2"/>
        <v>134.47077986782438</v>
      </c>
    </row>
    <row r="50" spans="1:10" x14ac:dyDescent="0.25">
      <c r="A50" s="5" t="s">
        <v>51</v>
      </c>
      <c r="B50" s="4" t="s">
        <v>34</v>
      </c>
      <c r="C50" s="4" t="s">
        <v>262</v>
      </c>
      <c r="D50" s="5" t="s">
        <v>39</v>
      </c>
      <c r="E50" s="5">
        <v>1</v>
      </c>
      <c r="F50" s="5" t="s">
        <v>263</v>
      </c>
      <c r="G50" s="60">
        <v>432</v>
      </c>
      <c r="H50" s="82">
        <f t="shared" si="5"/>
        <v>1.1995609265639999</v>
      </c>
      <c r="I50" s="16">
        <f t="shared" si="4"/>
        <v>518.21032027564797</v>
      </c>
      <c r="J50" s="14">
        <f t="shared" si="2"/>
        <v>611.48817792526461</v>
      </c>
    </row>
    <row r="51" spans="1:10" x14ac:dyDescent="0.25">
      <c r="A51" s="5" t="s">
        <v>53</v>
      </c>
      <c r="B51" s="4" t="s">
        <v>34</v>
      </c>
      <c r="C51" s="4" t="s">
        <v>264</v>
      </c>
      <c r="D51" s="5" t="s">
        <v>39</v>
      </c>
      <c r="E51" s="5">
        <v>1</v>
      </c>
      <c r="F51" s="29">
        <v>15432</v>
      </c>
      <c r="G51" s="60">
        <v>4</v>
      </c>
      <c r="H51" s="82">
        <f t="shared" si="5"/>
        <v>1.1995609265639999</v>
      </c>
      <c r="I51" s="16">
        <f t="shared" si="4"/>
        <v>4.7982437062559997</v>
      </c>
      <c r="J51" s="14">
        <f t="shared" si="2"/>
        <v>5.6619275733820791</v>
      </c>
    </row>
    <row r="52" spans="1:10" x14ac:dyDescent="0.25">
      <c r="A52" s="5" t="s">
        <v>54</v>
      </c>
      <c r="B52" s="4" t="s">
        <v>34</v>
      </c>
      <c r="C52" s="4" t="s">
        <v>265</v>
      </c>
      <c r="D52" s="5" t="s">
        <v>39</v>
      </c>
      <c r="E52" s="5">
        <v>1</v>
      </c>
      <c r="F52" s="5" t="s">
        <v>266</v>
      </c>
      <c r="G52" s="60">
        <v>57</v>
      </c>
      <c r="H52" s="82">
        <f t="shared" si="5"/>
        <v>1.1995609265639999</v>
      </c>
      <c r="I52" s="16">
        <f t="shared" si="4"/>
        <v>68.374972814147995</v>
      </c>
      <c r="J52" s="14">
        <f t="shared" si="2"/>
        <v>80.682467920694634</v>
      </c>
    </row>
    <row r="53" spans="1:10" x14ac:dyDescent="0.25">
      <c r="A53" s="5" t="s">
        <v>55</v>
      </c>
      <c r="B53" s="4" t="s">
        <v>34</v>
      </c>
      <c r="C53" s="4" t="s">
        <v>267</v>
      </c>
      <c r="D53" s="5" t="s">
        <v>39</v>
      </c>
      <c r="E53" s="5">
        <v>1</v>
      </c>
      <c r="F53" s="5" t="s">
        <v>268</v>
      </c>
      <c r="G53" s="60">
        <v>41</v>
      </c>
      <c r="H53" s="82">
        <f t="shared" si="5"/>
        <v>1.1995609265639999</v>
      </c>
      <c r="I53" s="16">
        <f t="shared" si="4"/>
        <v>49.181997989124</v>
      </c>
      <c r="J53" s="14">
        <f t="shared" si="2"/>
        <v>58.034757627166314</v>
      </c>
    </row>
    <row r="54" spans="1:10" x14ac:dyDescent="0.25">
      <c r="A54" s="5" t="s">
        <v>56</v>
      </c>
      <c r="B54" s="4" t="s">
        <v>34</v>
      </c>
      <c r="C54" s="4" t="s">
        <v>269</v>
      </c>
      <c r="D54" s="5" t="s">
        <v>39</v>
      </c>
      <c r="E54" s="5">
        <v>1</v>
      </c>
      <c r="F54" s="5" t="s">
        <v>270</v>
      </c>
      <c r="G54" s="60">
        <v>186</v>
      </c>
      <c r="H54" s="82">
        <f t="shared" si="5"/>
        <v>1.1995609265639999</v>
      </c>
      <c r="I54" s="16">
        <f t="shared" si="4"/>
        <v>223.11833234090398</v>
      </c>
      <c r="J54" s="14">
        <f t="shared" si="2"/>
        <v>263.27963216226669</v>
      </c>
    </row>
    <row r="55" spans="1:10" x14ac:dyDescent="0.25">
      <c r="A55" s="5" t="s">
        <v>189</v>
      </c>
      <c r="B55" s="4" t="s">
        <v>34</v>
      </c>
      <c r="C55" s="4" t="s">
        <v>271</v>
      </c>
      <c r="D55" s="5" t="s">
        <v>39</v>
      </c>
      <c r="E55" s="5">
        <v>1</v>
      </c>
      <c r="F55" s="5" t="s">
        <v>45</v>
      </c>
      <c r="G55" s="85">
        <v>2124</v>
      </c>
      <c r="H55" s="82">
        <f t="shared" si="5"/>
        <v>1.1995609265639999</v>
      </c>
      <c r="I55" s="16">
        <f t="shared" si="4"/>
        <v>2547.8674080219357</v>
      </c>
      <c r="J55" s="14">
        <f t="shared" si="2"/>
        <v>3006.4835414658842</v>
      </c>
    </row>
    <row r="56" spans="1:10" x14ac:dyDescent="0.25">
      <c r="A56" s="5" t="s">
        <v>192</v>
      </c>
      <c r="B56" s="4" t="s">
        <v>34</v>
      </c>
      <c r="C56" s="4" t="s">
        <v>272</v>
      </c>
      <c r="D56" s="5" t="s">
        <v>39</v>
      </c>
      <c r="E56" s="5">
        <v>1</v>
      </c>
      <c r="F56" s="5" t="s">
        <v>273</v>
      </c>
      <c r="G56" s="60">
        <v>704</v>
      </c>
      <c r="H56" s="82">
        <f t="shared" si="5"/>
        <v>1.1995609265639999</v>
      </c>
      <c r="I56" s="16">
        <f t="shared" si="4"/>
        <v>844.49089230105596</v>
      </c>
      <c r="J56" s="14">
        <f t="shared" si="2"/>
        <v>996.49925291524596</v>
      </c>
    </row>
    <row r="57" spans="1:10" ht="21" x14ac:dyDescent="0.25">
      <c r="A57" s="5" t="s">
        <v>195</v>
      </c>
      <c r="B57" s="4" t="s">
        <v>34</v>
      </c>
      <c r="C57" s="4" t="s">
        <v>274</v>
      </c>
      <c r="D57" s="5" t="s">
        <v>52</v>
      </c>
      <c r="E57" s="5">
        <v>1</v>
      </c>
      <c r="F57" s="5" t="s">
        <v>275</v>
      </c>
      <c r="G57" s="60">
        <v>569</v>
      </c>
      <c r="H57" s="82">
        <f t="shared" si="5"/>
        <v>1.1995609265639999</v>
      </c>
      <c r="I57" s="16">
        <f t="shared" si="4"/>
        <v>682.55016721491597</v>
      </c>
      <c r="J57" s="14">
        <f t="shared" si="2"/>
        <v>805.40919731360077</v>
      </c>
    </row>
    <row r="58" spans="1:10" x14ac:dyDescent="0.25">
      <c r="A58" s="5" t="s">
        <v>197</v>
      </c>
      <c r="B58" s="4" t="s">
        <v>34</v>
      </c>
      <c r="C58" s="4" t="s">
        <v>276</v>
      </c>
      <c r="D58" s="5" t="s">
        <v>39</v>
      </c>
      <c r="E58" s="5">
        <v>1</v>
      </c>
      <c r="F58" s="5" t="s">
        <v>277</v>
      </c>
      <c r="G58" s="60">
        <v>186</v>
      </c>
      <c r="H58" s="82">
        <f t="shared" si="5"/>
        <v>1.1995609265639999</v>
      </c>
      <c r="I58" s="16">
        <f t="shared" si="4"/>
        <v>223.11833234090398</v>
      </c>
      <c r="J58" s="14">
        <f t="shared" si="2"/>
        <v>263.27963216226669</v>
      </c>
    </row>
    <row r="59" spans="1:10" x14ac:dyDescent="0.25">
      <c r="A59" s="5" t="s">
        <v>199</v>
      </c>
      <c r="B59" s="4" t="s">
        <v>34</v>
      </c>
      <c r="C59" s="4" t="s">
        <v>278</v>
      </c>
      <c r="D59" s="5" t="s">
        <v>39</v>
      </c>
      <c r="E59" s="5">
        <v>1</v>
      </c>
      <c r="F59" s="5" t="s">
        <v>279</v>
      </c>
      <c r="G59" s="60">
        <v>79</v>
      </c>
      <c r="H59" s="82">
        <f t="shared" si="5"/>
        <v>1.1995609265639999</v>
      </c>
      <c r="I59" s="16">
        <f t="shared" si="4"/>
        <v>94.765313198556001</v>
      </c>
      <c r="J59" s="14">
        <f t="shared" si="2"/>
        <v>111.82306957429607</v>
      </c>
    </row>
    <row r="60" spans="1:10" ht="21" x14ac:dyDescent="0.25">
      <c r="A60" s="5" t="s">
        <v>201</v>
      </c>
      <c r="B60" s="4" t="s">
        <v>34</v>
      </c>
      <c r="C60" s="4" t="s">
        <v>280</v>
      </c>
      <c r="D60" s="5" t="s">
        <v>39</v>
      </c>
      <c r="E60" s="5">
        <v>1</v>
      </c>
      <c r="F60" s="5" t="s">
        <v>281</v>
      </c>
      <c r="G60" s="60">
        <v>492</v>
      </c>
      <c r="H60" s="82">
        <f t="shared" si="5"/>
        <v>1.1995609265639999</v>
      </c>
      <c r="I60" s="16">
        <f t="shared" si="4"/>
        <v>590.18397586948799</v>
      </c>
      <c r="J60" s="14">
        <f t="shared" si="2"/>
        <v>696.41709152599583</v>
      </c>
    </row>
    <row r="61" spans="1:10" x14ac:dyDescent="0.25">
      <c r="A61" s="5" t="s">
        <v>203</v>
      </c>
      <c r="B61" s="4" t="s">
        <v>34</v>
      </c>
      <c r="C61" s="4" t="s">
        <v>282</v>
      </c>
      <c r="D61" s="5" t="s">
        <v>39</v>
      </c>
      <c r="E61" s="5">
        <v>1</v>
      </c>
      <c r="F61" s="5" t="s">
        <v>283</v>
      </c>
      <c r="G61" s="60">
        <v>85</v>
      </c>
      <c r="H61" s="82">
        <f t="shared" si="5"/>
        <v>1.1995609265639999</v>
      </c>
      <c r="I61" s="16">
        <f t="shared" si="4"/>
        <v>101.96267875794</v>
      </c>
      <c r="J61" s="14">
        <f t="shared" si="2"/>
        <v>120.31596093436919</v>
      </c>
    </row>
    <row r="62" spans="1:10" x14ac:dyDescent="0.25">
      <c r="A62" s="5" t="s">
        <v>205</v>
      </c>
      <c r="B62" s="4" t="s">
        <v>34</v>
      </c>
      <c r="C62" s="4" t="s">
        <v>284</v>
      </c>
      <c r="D62" s="5" t="s">
        <v>39</v>
      </c>
      <c r="E62" s="5">
        <v>1</v>
      </c>
      <c r="F62" s="5" t="s">
        <v>285</v>
      </c>
      <c r="G62" s="60">
        <v>103</v>
      </c>
      <c r="H62" s="82">
        <f t="shared" si="5"/>
        <v>1.1995609265639999</v>
      </c>
      <c r="I62" s="16">
        <f t="shared" si="4"/>
        <v>123.55477543609199</v>
      </c>
      <c r="J62" s="14">
        <f t="shared" si="2"/>
        <v>145.79463501458855</v>
      </c>
    </row>
    <row r="63" spans="1:10" x14ac:dyDescent="0.25">
      <c r="A63" s="5" t="s">
        <v>206</v>
      </c>
      <c r="B63" s="4" t="s">
        <v>34</v>
      </c>
      <c r="C63" s="4" t="s">
        <v>286</v>
      </c>
      <c r="D63" s="5" t="s">
        <v>39</v>
      </c>
      <c r="E63" s="5">
        <v>1</v>
      </c>
      <c r="F63" s="5" t="s">
        <v>287</v>
      </c>
      <c r="G63" s="60">
        <v>647</v>
      </c>
      <c r="H63" s="82">
        <f t="shared" si="5"/>
        <v>1.1995609265639999</v>
      </c>
      <c r="I63" s="16">
        <f t="shared" si="4"/>
        <v>776.11591948690796</v>
      </c>
      <c r="J63" s="14">
        <f t="shared" si="2"/>
        <v>915.81678499455131</v>
      </c>
    </row>
    <row r="64" spans="1:10" ht="21" x14ac:dyDescent="0.25">
      <c r="A64" s="5" t="s">
        <v>209</v>
      </c>
      <c r="B64" s="4" t="s">
        <v>34</v>
      </c>
      <c r="C64" s="4" t="s">
        <v>288</v>
      </c>
      <c r="D64" s="5" t="s">
        <v>39</v>
      </c>
      <c r="E64" s="5">
        <v>1</v>
      </c>
      <c r="F64" s="5" t="s">
        <v>289</v>
      </c>
      <c r="G64" s="85">
        <v>10960</v>
      </c>
      <c r="H64" s="82">
        <f t="shared" si="5"/>
        <v>1.1995609265639999</v>
      </c>
      <c r="I64" s="16">
        <f t="shared" si="4"/>
        <v>13147.18775514144</v>
      </c>
      <c r="J64" s="14">
        <f t="shared" si="2"/>
        <v>15513.681551066898</v>
      </c>
    </row>
    <row r="65" spans="1:10" x14ac:dyDescent="0.25">
      <c r="A65" s="5" t="s">
        <v>212</v>
      </c>
      <c r="B65" s="4" t="s">
        <v>34</v>
      </c>
      <c r="C65" s="4" t="s">
        <v>290</v>
      </c>
      <c r="D65" s="5" t="s">
        <v>39</v>
      </c>
      <c r="E65" s="5">
        <v>1</v>
      </c>
      <c r="F65" s="5" t="s">
        <v>291</v>
      </c>
      <c r="G65" s="85">
        <v>1068</v>
      </c>
      <c r="H65" s="82">
        <f t="shared" si="5"/>
        <v>1.1995609265639999</v>
      </c>
      <c r="I65" s="16">
        <f t="shared" si="4"/>
        <v>1281.1310695703519</v>
      </c>
      <c r="J65" s="14">
        <f t="shared" si="2"/>
        <v>1511.7346620930152</v>
      </c>
    </row>
    <row r="66" spans="1:10" x14ac:dyDescent="0.25">
      <c r="A66" s="5" t="s">
        <v>215</v>
      </c>
      <c r="B66" s="4" t="s">
        <v>34</v>
      </c>
      <c r="C66" s="4" t="s">
        <v>292</v>
      </c>
      <c r="D66" s="5" t="s">
        <v>39</v>
      </c>
      <c r="E66" s="5">
        <v>1</v>
      </c>
      <c r="F66" s="5" t="s">
        <v>293</v>
      </c>
      <c r="G66" s="60">
        <v>160</v>
      </c>
      <c r="H66" s="82">
        <f t="shared" si="5"/>
        <v>1.1995609265639999</v>
      </c>
      <c r="I66" s="16">
        <f t="shared" si="4"/>
        <v>191.92974825023998</v>
      </c>
      <c r="J66" s="14">
        <f t="shared" si="2"/>
        <v>226.47710293528317</v>
      </c>
    </row>
    <row r="67" spans="1:10" x14ac:dyDescent="0.25">
      <c r="A67" s="5" t="s">
        <v>219</v>
      </c>
      <c r="B67" s="4" t="s">
        <v>34</v>
      </c>
      <c r="C67" s="4" t="s">
        <v>294</v>
      </c>
      <c r="D67" s="5" t="s">
        <v>39</v>
      </c>
      <c r="E67" s="5">
        <v>1</v>
      </c>
      <c r="F67" s="5" t="s">
        <v>295</v>
      </c>
      <c r="G67" s="60">
        <v>975</v>
      </c>
      <c r="H67" s="82">
        <f t="shared" si="5"/>
        <v>1.1995609265639999</v>
      </c>
      <c r="I67" s="16">
        <f t="shared" si="4"/>
        <v>1169.5719033998998</v>
      </c>
      <c r="J67" s="14">
        <f t="shared" si="2"/>
        <v>1380.0948460118818</v>
      </c>
    </row>
    <row r="68" spans="1:10" x14ac:dyDescent="0.25">
      <c r="A68" s="5" t="s">
        <v>222</v>
      </c>
      <c r="B68" s="4" t="s">
        <v>34</v>
      </c>
      <c r="C68" s="4" t="s">
        <v>296</v>
      </c>
      <c r="D68" s="5" t="s">
        <v>39</v>
      </c>
      <c r="E68" s="5">
        <v>1</v>
      </c>
      <c r="F68" s="5" t="s">
        <v>297</v>
      </c>
      <c r="G68" s="60">
        <v>120</v>
      </c>
      <c r="H68" s="82">
        <f t="shared" si="5"/>
        <v>1.1995609265639999</v>
      </c>
      <c r="I68" s="16">
        <f t="shared" si="4"/>
        <v>143.94731118767999</v>
      </c>
      <c r="J68" s="14">
        <f t="shared" si="2"/>
        <v>169.85782720146238</v>
      </c>
    </row>
    <row r="69" spans="1:10" x14ac:dyDescent="0.25">
      <c r="A69" s="5" t="s">
        <v>225</v>
      </c>
      <c r="B69" s="4" t="s">
        <v>34</v>
      </c>
      <c r="C69" s="4" t="s">
        <v>298</v>
      </c>
      <c r="D69" s="5" t="s">
        <v>39</v>
      </c>
      <c r="E69" s="5">
        <v>1</v>
      </c>
      <c r="F69" s="5" t="s">
        <v>297</v>
      </c>
      <c r="G69" s="60">
        <v>120</v>
      </c>
      <c r="H69" s="82">
        <f t="shared" si="5"/>
        <v>1.1995609265639999</v>
      </c>
      <c r="I69" s="16">
        <f t="shared" si="4"/>
        <v>143.94731118767999</v>
      </c>
      <c r="J69" s="14">
        <f t="shared" si="2"/>
        <v>169.85782720146238</v>
      </c>
    </row>
    <row r="70" spans="1:10" x14ac:dyDescent="0.25">
      <c r="A70" s="5" t="s">
        <v>228</v>
      </c>
      <c r="B70" s="4" t="s">
        <v>34</v>
      </c>
      <c r="C70" s="4" t="s">
        <v>299</v>
      </c>
      <c r="D70" s="5" t="s">
        <v>39</v>
      </c>
      <c r="E70" s="5">
        <v>1</v>
      </c>
      <c r="F70" s="5" t="s">
        <v>300</v>
      </c>
      <c r="G70" s="60">
        <v>58</v>
      </c>
      <c r="H70" s="82">
        <f t="shared" si="5"/>
        <v>1.1995609265639999</v>
      </c>
      <c r="I70" s="16">
        <f t="shared" si="4"/>
        <v>69.574533740711999</v>
      </c>
      <c r="J70" s="14">
        <f t="shared" si="2"/>
        <v>82.097949814040149</v>
      </c>
    </row>
    <row r="71" spans="1:10" x14ac:dyDescent="0.25">
      <c r="A71" s="5" t="s">
        <v>231</v>
      </c>
      <c r="B71" s="4" t="s">
        <v>34</v>
      </c>
      <c r="C71" s="4" t="s">
        <v>301</v>
      </c>
      <c r="D71" s="5" t="s">
        <v>39</v>
      </c>
      <c r="E71" s="5">
        <v>1</v>
      </c>
      <c r="F71" s="5" t="s">
        <v>302</v>
      </c>
      <c r="G71" s="60">
        <v>64</v>
      </c>
      <c r="H71" s="82">
        <f t="shared" si="5"/>
        <v>1.1995609265639999</v>
      </c>
      <c r="I71" s="16">
        <f t="shared" si="4"/>
        <v>76.771899300095995</v>
      </c>
      <c r="J71" s="14">
        <f t="shared" si="2"/>
        <v>90.590841174113265</v>
      </c>
    </row>
    <row r="72" spans="1:10" x14ac:dyDescent="0.25">
      <c r="A72" s="5" t="s">
        <v>303</v>
      </c>
      <c r="B72" s="4" t="s">
        <v>34</v>
      </c>
      <c r="C72" s="4" t="s">
        <v>304</v>
      </c>
      <c r="D72" s="5" t="s">
        <v>47</v>
      </c>
      <c r="E72" s="5">
        <v>1</v>
      </c>
      <c r="F72" s="5" t="s">
        <v>305</v>
      </c>
      <c r="G72" s="60">
        <v>76</v>
      </c>
      <c r="H72" s="82">
        <f t="shared" si="5"/>
        <v>1.1995609265639999</v>
      </c>
      <c r="I72" s="16">
        <f t="shared" si="4"/>
        <v>91.166630418863988</v>
      </c>
      <c r="J72" s="14">
        <f t="shared" si="2"/>
        <v>107.5766238942595</v>
      </c>
    </row>
    <row r="73" spans="1:10" x14ac:dyDescent="0.25">
      <c r="A73" s="5" t="s">
        <v>306</v>
      </c>
      <c r="B73" s="4" t="s">
        <v>34</v>
      </c>
      <c r="C73" s="4" t="s">
        <v>307</v>
      </c>
      <c r="D73" s="5" t="s">
        <v>39</v>
      </c>
      <c r="E73" s="5">
        <v>1</v>
      </c>
      <c r="F73" s="5" t="s">
        <v>308</v>
      </c>
      <c r="G73" s="60">
        <v>116</v>
      </c>
      <c r="H73" s="82">
        <f t="shared" si="5"/>
        <v>1.1995609265639999</v>
      </c>
      <c r="I73" s="16">
        <f t="shared" si="4"/>
        <v>139.149067481424</v>
      </c>
      <c r="J73" s="14">
        <f t="shared" si="2"/>
        <v>164.1958996280803</v>
      </c>
    </row>
    <row r="74" spans="1:10" x14ac:dyDescent="0.25">
      <c r="A74" s="5" t="s">
        <v>309</v>
      </c>
      <c r="B74" s="4" t="s">
        <v>34</v>
      </c>
      <c r="C74" s="4" t="s">
        <v>310</v>
      </c>
      <c r="D74" s="5" t="s">
        <v>39</v>
      </c>
      <c r="E74" s="5">
        <v>1</v>
      </c>
      <c r="F74" s="5" t="s">
        <v>311</v>
      </c>
      <c r="G74" s="60">
        <v>98</v>
      </c>
      <c r="H74" s="82">
        <f t="shared" si="5"/>
        <v>1.1995609265639999</v>
      </c>
      <c r="I74" s="16">
        <f t="shared" si="4"/>
        <v>117.55697080327199</v>
      </c>
      <c r="J74" s="14">
        <f t="shared" si="2"/>
        <v>138.71722554786095</v>
      </c>
    </row>
    <row r="75" spans="1:10" x14ac:dyDescent="0.25">
      <c r="A75" s="5" t="s">
        <v>312</v>
      </c>
      <c r="B75" s="4" t="s">
        <v>34</v>
      </c>
      <c r="C75" s="4" t="s">
        <v>313</v>
      </c>
      <c r="D75" s="5" t="s">
        <v>39</v>
      </c>
      <c r="E75" s="5">
        <v>1</v>
      </c>
      <c r="F75" s="5" t="s">
        <v>314</v>
      </c>
      <c r="G75" s="60">
        <v>22</v>
      </c>
      <c r="H75" s="82">
        <f t="shared" si="5"/>
        <v>1.1995609265639999</v>
      </c>
      <c r="I75" s="16">
        <f t="shared" si="4"/>
        <v>26.390340384407999</v>
      </c>
      <c r="J75" s="14">
        <f t="shared" si="2"/>
        <v>31.140601653601436</v>
      </c>
    </row>
    <row r="76" spans="1:10" x14ac:dyDescent="0.25">
      <c r="A76" s="5" t="s">
        <v>315</v>
      </c>
      <c r="B76" s="4" t="s">
        <v>34</v>
      </c>
      <c r="C76" s="4" t="s">
        <v>316</v>
      </c>
      <c r="D76" s="5" t="s">
        <v>41</v>
      </c>
      <c r="E76" s="5">
        <v>1</v>
      </c>
      <c r="F76" s="5" t="s">
        <v>317</v>
      </c>
      <c r="G76" s="60">
        <v>23</v>
      </c>
      <c r="H76" s="82">
        <f t="shared" si="5"/>
        <v>1.1995609265639999</v>
      </c>
      <c r="I76" s="16">
        <f t="shared" si="4"/>
        <v>27.589901310971999</v>
      </c>
      <c r="J76" s="14">
        <f t="shared" si="2"/>
        <v>32.556083546946958</v>
      </c>
    </row>
    <row r="77" spans="1:10" x14ac:dyDescent="0.25">
      <c r="A77" s="5" t="s">
        <v>318</v>
      </c>
      <c r="B77" s="4" t="s">
        <v>34</v>
      </c>
      <c r="C77" s="4" t="s">
        <v>319</v>
      </c>
      <c r="D77" s="5" t="s">
        <v>35</v>
      </c>
      <c r="E77" s="5">
        <v>1</v>
      </c>
      <c r="F77" s="5">
        <v>75162.009999999995</v>
      </c>
      <c r="G77" s="85">
        <v>0</v>
      </c>
      <c r="H77" s="82">
        <f t="shared" si="5"/>
        <v>1.1995609265639999</v>
      </c>
      <c r="I77" s="16">
        <f t="shared" si="4"/>
        <v>0</v>
      </c>
      <c r="J77" s="14">
        <f t="shared" si="2"/>
        <v>0</v>
      </c>
    </row>
    <row r="78" spans="1:10" x14ac:dyDescent="0.25">
      <c r="A78" s="5" t="s">
        <v>320</v>
      </c>
      <c r="B78" s="4" t="s">
        <v>34</v>
      </c>
      <c r="C78" s="4" t="s">
        <v>321</v>
      </c>
      <c r="D78" s="5" t="s">
        <v>35</v>
      </c>
      <c r="E78" s="5">
        <v>1</v>
      </c>
      <c r="F78" s="5">
        <v>94383.41</v>
      </c>
      <c r="G78" s="85">
        <v>0</v>
      </c>
      <c r="H78" s="82">
        <f t="shared" si="5"/>
        <v>1.1995609265639999</v>
      </c>
      <c r="I78" s="16">
        <f t="shared" si="4"/>
        <v>0</v>
      </c>
      <c r="J78" s="14">
        <f t="shared" si="2"/>
        <v>0</v>
      </c>
    </row>
    <row r="79" spans="1:10" x14ac:dyDescent="0.25">
      <c r="A79" s="5" t="s">
        <v>322</v>
      </c>
      <c r="B79" s="4" t="s">
        <v>34</v>
      </c>
      <c r="C79" s="4" t="s">
        <v>323</v>
      </c>
      <c r="D79" s="5" t="s">
        <v>39</v>
      </c>
      <c r="E79" s="5">
        <v>1</v>
      </c>
      <c r="F79" s="5" t="s">
        <v>194</v>
      </c>
      <c r="G79" s="60">
        <v>197</v>
      </c>
      <c r="H79" s="82">
        <f t="shared" si="5"/>
        <v>1.1995609265639999</v>
      </c>
      <c r="I79" s="16">
        <f t="shared" si="4"/>
        <v>236.31350253310799</v>
      </c>
      <c r="J79" s="14">
        <f t="shared" si="2"/>
        <v>278.84993298906744</v>
      </c>
    </row>
    <row r="80" spans="1:10" x14ac:dyDescent="0.25">
      <c r="A80" s="5" t="s">
        <v>324</v>
      </c>
      <c r="B80" s="4" t="s">
        <v>34</v>
      </c>
      <c r="C80" s="4" t="s">
        <v>325</v>
      </c>
      <c r="D80" s="5" t="s">
        <v>39</v>
      </c>
      <c r="E80" s="5">
        <v>1</v>
      </c>
      <c r="F80" s="5" t="s">
        <v>194</v>
      </c>
      <c r="G80" s="60">
        <v>197</v>
      </c>
      <c r="H80" s="82">
        <f t="shared" si="5"/>
        <v>1.1995609265639999</v>
      </c>
      <c r="I80" s="16">
        <f t="shared" si="4"/>
        <v>236.31350253310799</v>
      </c>
      <c r="J80" s="14">
        <f t="shared" si="2"/>
        <v>278.84993298906744</v>
      </c>
    </row>
    <row r="81" spans="1:10" ht="21" x14ac:dyDescent="0.25">
      <c r="A81" s="5" t="s">
        <v>326</v>
      </c>
      <c r="B81" s="4" t="s">
        <v>34</v>
      </c>
      <c r="C81" s="4" t="s">
        <v>207</v>
      </c>
      <c r="D81" s="5" t="s">
        <v>41</v>
      </c>
      <c r="E81" s="5">
        <v>1</v>
      </c>
      <c r="F81" s="5" t="s">
        <v>327</v>
      </c>
      <c r="G81" s="60">
        <v>56</v>
      </c>
      <c r="H81" s="82">
        <f t="shared" si="5"/>
        <v>1.1995609265639999</v>
      </c>
      <c r="I81" s="16">
        <f t="shared" si="4"/>
        <v>67.175411887583991</v>
      </c>
      <c r="J81" s="14">
        <f t="shared" si="2"/>
        <v>79.266986027349105</v>
      </c>
    </row>
    <row r="82" spans="1:10" x14ac:dyDescent="0.25">
      <c r="A82" s="5" t="s">
        <v>328</v>
      </c>
      <c r="B82" s="4" t="s">
        <v>34</v>
      </c>
      <c r="C82" s="4" t="s">
        <v>210</v>
      </c>
      <c r="D82" s="5" t="s">
        <v>41</v>
      </c>
      <c r="E82" s="5">
        <v>1</v>
      </c>
      <c r="F82" s="5" t="s">
        <v>329</v>
      </c>
      <c r="G82" s="60">
        <v>74</v>
      </c>
      <c r="H82" s="82">
        <f t="shared" si="5"/>
        <v>1.1995609265639999</v>
      </c>
      <c r="I82" s="16">
        <f t="shared" si="4"/>
        <v>88.767508565735994</v>
      </c>
      <c r="J82" s="14">
        <f t="shared" si="2"/>
        <v>104.74566010756847</v>
      </c>
    </row>
    <row r="83" spans="1:10" x14ac:dyDescent="0.25">
      <c r="A83" s="5" t="s">
        <v>330</v>
      </c>
      <c r="B83" s="4" t="s">
        <v>34</v>
      </c>
      <c r="C83" s="4" t="s">
        <v>213</v>
      </c>
      <c r="D83" s="5" t="s">
        <v>41</v>
      </c>
      <c r="E83" s="5">
        <v>1</v>
      </c>
      <c r="F83" s="5" t="s">
        <v>214</v>
      </c>
      <c r="G83" s="60">
        <v>68</v>
      </c>
      <c r="H83" s="82">
        <f t="shared" si="5"/>
        <v>1.1995609265639999</v>
      </c>
      <c r="I83" s="16">
        <f t="shared" si="4"/>
        <v>81.570143006351998</v>
      </c>
      <c r="J83" s="14">
        <f t="shared" si="2"/>
        <v>96.252768747495352</v>
      </c>
    </row>
    <row r="84" spans="1:10" ht="21" x14ac:dyDescent="0.25">
      <c r="A84" s="5" t="s">
        <v>331</v>
      </c>
      <c r="B84" s="4" t="s">
        <v>216</v>
      </c>
      <c r="C84" s="4" t="s">
        <v>332</v>
      </c>
      <c r="D84" s="5" t="s">
        <v>57</v>
      </c>
      <c r="E84" s="5">
        <v>1</v>
      </c>
      <c r="F84" s="5" t="s">
        <v>218</v>
      </c>
      <c r="G84" s="60">
        <v>526</v>
      </c>
      <c r="H84" s="82">
        <f t="shared" si="5"/>
        <v>1.1995609265639999</v>
      </c>
      <c r="I84" s="16">
        <f t="shared" si="4"/>
        <v>630.96904737266391</v>
      </c>
      <c r="J84" s="14">
        <f t="shared" si="2"/>
        <v>744.54347589974338</v>
      </c>
    </row>
    <row r="85" spans="1:10" x14ac:dyDescent="0.25">
      <c r="I85" s="19"/>
      <c r="J85" s="98">
        <f>SUM(J43:J84)</f>
        <v>38335.496117476716</v>
      </c>
    </row>
    <row r="86" spans="1:10" hidden="1" x14ac:dyDescent="0.25">
      <c r="A86" s="50"/>
      <c r="B86" s="231" t="s">
        <v>335</v>
      </c>
      <c r="C86" s="231"/>
      <c r="D86" s="51"/>
      <c r="E86" s="51"/>
      <c r="F86" s="51"/>
      <c r="G86" s="87"/>
      <c r="H86" s="51"/>
      <c r="I86" s="51"/>
      <c r="J86" s="51"/>
    </row>
    <row r="87" spans="1:10" ht="31.5" hidden="1" x14ac:dyDescent="0.25">
      <c r="A87" s="51"/>
      <c r="B87" s="56" t="s">
        <v>121</v>
      </c>
      <c r="C87" s="56" t="s">
        <v>364</v>
      </c>
      <c r="D87" s="57" t="s">
        <v>109</v>
      </c>
      <c r="E87" s="57">
        <v>1</v>
      </c>
      <c r="F87" s="51"/>
      <c r="G87" s="87"/>
      <c r="H87" s="51"/>
      <c r="I87" s="58">
        <f t="shared" ref="I87:J89" si="6">I22</f>
        <v>1014.828543873144</v>
      </c>
      <c r="J87" s="58">
        <f t="shared" si="6"/>
        <v>1197.4976817703098</v>
      </c>
    </row>
    <row r="88" spans="1:10" ht="31.5" hidden="1" x14ac:dyDescent="0.25">
      <c r="A88" s="51"/>
      <c r="B88" s="55" t="s">
        <v>123</v>
      </c>
      <c r="C88" s="56" t="s">
        <v>357</v>
      </c>
      <c r="D88" s="57" t="s">
        <v>109</v>
      </c>
      <c r="E88" s="57">
        <v>1</v>
      </c>
      <c r="F88" s="51"/>
      <c r="G88" s="87"/>
      <c r="H88" s="51"/>
      <c r="I88" s="58">
        <f t="shared" si="6"/>
        <v>347.87266870355995</v>
      </c>
      <c r="J88" s="58">
        <f t="shared" si="6"/>
        <v>410.48974907020073</v>
      </c>
    </row>
    <row r="89" spans="1:10" ht="31.5" hidden="1" x14ac:dyDescent="0.25">
      <c r="A89" s="51"/>
      <c r="B89" s="55" t="s">
        <v>125</v>
      </c>
      <c r="C89" s="56" t="s">
        <v>358</v>
      </c>
      <c r="D89" s="57" t="s">
        <v>109</v>
      </c>
      <c r="E89" s="57">
        <v>1</v>
      </c>
      <c r="F89" s="51"/>
      <c r="G89" s="87"/>
      <c r="H89" s="51"/>
      <c r="I89" s="58">
        <f t="shared" si="6"/>
        <v>405.45159317863198</v>
      </c>
      <c r="J89" s="58">
        <f t="shared" si="6"/>
        <v>478.43287995078572</v>
      </c>
    </row>
    <row r="90" spans="1:10" ht="31.5" hidden="1" x14ac:dyDescent="0.25">
      <c r="A90" s="51"/>
      <c r="B90" s="55" t="s">
        <v>127</v>
      </c>
      <c r="C90" s="56" t="s">
        <v>359</v>
      </c>
      <c r="D90" s="57" t="s">
        <v>109</v>
      </c>
      <c r="E90" s="57">
        <v>1</v>
      </c>
      <c r="F90" s="51"/>
      <c r="G90" s="87"/>
      <c r="H90" s="51"/>
      <c r="I90" s="58">
        <f>I25+(I43*2)+I44+I46+I47+(I49*2)+I52+I53+(I56*6)+I57+(I58*6)+(I59*6)+(I60*6)+(I61*6)+(I62*6)+(I63*12)+(I82*0.1)+(I83*0.06)+(I84*1.2)</f>
        <v>35853.292674574885</v>
      </c>
      <c r="J90" s="58">
        <f>I90*1.18</f>
        <v>42306.885355998362</v>
      </c>
    </row>
    <row r="91" spans="1:10" ht="21" hidden="1" x14ac:dyDescent="0.25">
      <c r="A91" s="51"/>
      <c r="B91" s="74" t="s">
        <v>129</v>
      </c>
      <c r="C91" s="75" t="s">
        <v>360</v>
      </c>
      <c r="D91" s="57" t="s">
        <v>109</v>
      </c>
      <c r="E91" s="57">
        <v>1</v>
      </c>
      <c r="F91" s="51"/>
      <c r="G91" s="87"/>
      <c r="H91" s="51"/>
      <c r="I91" s="58">
        <f>I26+(I43*2)+I48+I49+(I50*3)+(I51*3)+I52+I53+(I54*6)+(I82*0.05)+(I83*0.03)+(I84*0.6)</f>
        <v>10041.932366982277</v>
      </c>
      <c r="J91" s="58">
        <f>I91*1.18</f>
        <v>11849.480193039086</v>
      </c>
    </row>
    <row r="92" spans="1:10" ht="31.5" hidden="1" x14ac:dyDescent="0.25">
      <c r="A92" s="51"/>
      <c r="B92" s="78" t="s">
        <v>130</v>
      </c>
      <c r="C92" s="79" t="s">
        <v>365</v>
      </c>
      <c r="D92" s="80" t="s">
        <v>109</v>
      </c>
      <c r="E92" s="81">
        <v>1</v>
      </c>
      <c r="F92" s="51"/>
      <c r="G92" s="87"/>
      <c r="H92" s="51"/>
      <c r="I92" s="58">
        <f>I27+(I43*3)+(I44*2)+I46+I47+(I49*2)+I52+I53+(I56*6)+I57+(I58*6)+(I59*6)+(I60*6)+(I61*6)+(I62*6)+(I63*12)+(I82*0.15)+(I83*0.09)+(I84*1.8)</f>
        <v>41987.055542811657</v>
      </c>
      <c r="J92" s="58">
        <f t="shared" ref="J92:J101" si="7">I92*1.18</f>
        <v>49544.725540517749</v>
      </c>
    </row>
    <row r="93" spans="1:10" ht="21" hidden="1" x14ac:dyDescent="0.25">
      <c r="A93" s="51"/>
      <c r="B93" s="55" t="s">
        <v>105</v>
      </c>
      <c r="C93" s="56" t="s">
        <v>235</v>
      </c>
      <c r="D93" s="57" t="s">
        <v>24</v>
      </c>
      <c r="E93" s="57">
        <v>1</v>
      </c>
      <c r="F93" s="51"/>
      <c r="G93" s="87"/>
      <c r="H93" s="51"/>
      <c r="I93" s="58">
        <f>I28+I45</f>
        <v>1722.5694905459038</v>
      </c>
      <c r="J93" s="58">
        <f t="shared" si="7"/>
        <v>2032.6319988441664</v>
      </c>
    </row>
    <row r="94" spans="1:10" ht="21" hidden="1" x14ac:dyDescent="0.25">
      <c r="A94" s="51"/>
      <c r="B94" s="55" t="s">
        <v>237</v>
      </c>
      <c r="C94" s="56" t="s">
        <v>366</v>
      </c>
      <c r="D94" s="57" t="s">
        <v>238</v>
      </c>
      <c r="E94" s="57">
        <v>1</v>
      </c>
      <c r="F94" s="51"/>
      <c r="G94" s="87"/>
      <c r="H94" s="51"/>
      <c r="I94" s="58">
        <f>I33+I64+I65+I66+I67+I68+I69+I70+I71+I72+I73+I74+I75+I76</f>
        <v>19035.832343644121</v>
      </c>
      <c r="J94" s="58">
        <f t="shared" si="7"/>
        <v>22462.282165500063</v>
      </c>
    </row>
    <row r="95" spans="1:10" ht="31.5" hidden="1" x14ac:dyDescent="0.25">
      <c r="A95" s="51"/>
      <c r="B95" s="55" t="s">
        <v>240</v>
      </c>
      <c r="C95" s="56" t="s">
        <v>367</v>
      </c>
      <c r="D95" s="57" t="s">
        <v>373</v>
      </c>
      <c r="E95" s="57" t="s">
        <v>10</v>
      </c>
      <c r="F95" s="51"/>
      <c r="G95" s="87"/>
      <c r="H95" s="51"/>
      <c r="I95" s="58">
        <f>I30+I79+I77/1000</f>
        <v>290.29374422848798</v>
      </c>
      <c r="J95" s="58">
        <f t="shared" si="7"/>
        <v>342.5466181896158</v>
      </c>
    </row>
    <row r="96" spans="1:10" ht="31.5" hidden="1" x14ac:dyDescent="0.25">
      <c r="A96" s="51"/>
      <c r="B96" s="55" t="s">
        <v>240</v>
      </c>
      <c r="C96" s="56" t="s">
        <v>368</v>
      </c>
      <c r="D96" s="57" t="s">
        <v>373</v>
      </c>
      <c r="E96" s="57" t="s">
        <v>10</v>
      </c>
      <c r="F96" s="51"/>
      <c r="G96" s="87"/>
      <c r="H96" s="51"/>
      <c r="I96" s="58">
        <f>I30+I80+I78/1000</f>
        <v>290.29374422848798</v>
      </c>
      <c r="J96" s="58">
        <f t="shared" si="7"/>
        <v>342.5466181896158</v>
      </c>
    </row>
    <row r="97" spans="1:11" ht="31.5" hidden="1" x14ac:dyDescent="0.25">
      <c r="A97" s="51"/>
      <c r="B97" s="55" t="s">
        <v>242</v>
      </c>
      <c r="C97" s="56" t="s">
        <v>369</v>
      </c>
      <c r="D97" s="57" t="s">
        <v>135</v>
      </c>
      <c r="E97" s="57">
        <v>1</v>
      </c>
      <c r="F97" s="51"/>
      <c r="G97" s="87"/>
      <c r="H97" s="51"/>
      <c r="I97" s="58">
        <f>I31</f>
        <v>14024.066792459724</v>
      </c>
      <c r="J97" s="58">
        <f t="shared" si="7"/>
        <v>16548.398815102471</v>
      </c>
    </row>
    <row r="98" spans="1:11" ht="21" hidden="1" x14ac:dyDescent="0.25">
      <c r="A98" s="51"/>
      <c r="B98" s="55" t="s">
        <v>137</v>
      </c>
      <c r="C98" s="56" t="s">
        <v>370</v>
      </c>
      <c r="D98" s="57" t="s">
        <v>30</v>
      </c>
      <c r="E98" s="57" t="s">
        <v>12</v>
      </c>
      <c r="F98" s="51"/>
      <c r="G98" s="87"/>
      <c r="H98" s="51"/>
      <c r="I98" s="58">
        <f>I32</f>
        <v>123.55477543609199</v>
      </c>
      <c r="J98" s="58">
        <f t="shared" si="7"/>
        <v>145.79463501458855</v>
      </c>
    </row>
    <row r="99" spans="1:11" ht="21" hidden="1" x14ac:dyDescent="0.25">
      <c r="A99" s="51"/>
      <c r="B99" s="55" t="s">
        <v>26</v>
      </c>
      <c r="C99" s="56" t="s">
        <v>371</v>
      </c>
      <c r="D99" s="57" t="s">
        <v>27</v>
      </c>
      <c r="E99" s="57">
        <v>1</v>
      </c>
      <c r="F99" s="51"/>
      <c r="G99" s="87"/>
      <c r="H99" s="51"/>
      <c r="I99" s="58">
        <f>I33+I55</f>
        <v>4957.7853094890115</v>
      </c>
      <c r="J99" s="58">
        <f t="shared" si="7"/>
        <v>5850.1866651970331</v>
      </c>
    </row>
    <row r="100" spans="1:11" ht="21" hidden="1" x14ac:dyDescent="0.25">
      <c r="A100" s="51"/>
      <c r="B100" s="55" t="s">
        <v>143</v>
      </c>
      <c r="C100" s="56" t="s">
        <v>353</v>
      </c>
      <c r="D100" s="57" t="s">
        <v>144</v>
      </c>
      <c r="E100" s="57">
        <v>1</v>
      </c>
      <c r="F100" s="51"/>
      <c r="G100" s="87"/>
      <c r="H100" s="51"/>
      <c r="I100" s="58">
        <f>I34+(I81*4.8)</f>
        <v>1760.715528010639</v>
      </c>
      <c r="J100" s="58">
        <f t="shared" si="7"/>
        <v>2077.6443230525538</v>
      </c>
    </row>
    <row r="101" spans="1:11" ht="21" hidden="1" x14ac:dyDescent="0.25">
      <c r="A101" s="51"/>
      <c r="B101" s="55" t="s">
        <v>244</v>
      </c>
      <c r="C101" s="56" t="s">
        <v>372</v>
      </c>
      <c r="D101" s="57" t="s">
        <v>245</v>
      </c>
      <c r="E101" s="57" t="s">
        <v>246</v>
      </c>
      <c r="F101" s="51"/>
      <c r="G101" s="87"/>
      <c r="H101" s="51"/>
      <c r="I101" s="58">
        <f>I35</f>
        <v>127.153458215784</v>
      </c>
      <c r="J101" s="58">
        <f t="shared" si="7"/>
        <v>150.04108069462512</v>
      </c>
    </row>
    <row r="102" spans="1:11" hidden="1" x14ac:dyDescent="0.25">
      <c r="A102" s="48"/>
      <c r="B102" s="216" t="s">
        <v>335</v>
      </c>
      <c r="C102" s="216"/>
      <c r="D102" s="49"/>
      <c r="E102" s="49"/>
      <c r="F102" s="49"/>
      <c r="G102" s="88"/>
      <c r="H102" s="49"/>
      <c r="I102" s="49"/>
      <c r="J102" s="49"/>
    </row>
    <row r="103" spans="1:11" s="52" customFormat="1" ht="31.5" hidden="1" x14ac:dyDescent="0.25">
      <c r="A103" s="51"/>
      <c r="B103" s="56" t="s">
        <v>121</v>
      </c>
      <c r="C103" s="56" t="s">
        <v>364</v>
      </c>
      <c r="D103" s="57" t="s">
        <v>109</v>
      </c>
      <c r="E103" s="57">
        <v>1</v>
      </c>
      <c r="F103" s="51"/>
      <c r="G103" s="87"/>
      <c r="H103" s="51"/>
      <c r="I103" s="58">
        <f>I87</f>
        <v>1014.828543873144</v>
      </c>
      <c r="J103" s="66">
        <f>I103*K103</f>
        <v>1197.4976817703098</v>
      </c>
      <c r="K103" s="52">
        <v>1.18</v>
      </c>
    </row>
    <row r="104" spans="1:11" s="52" customFormat="1" ht="31.5" hidden="1" x14ac:dyDescent="0.25">
      <c r="A104" s="51"/>
      <c r="B104" s="55" t="s">
        <v>123</v>
      </c>
      <c r="C104" s="56" t="s">
        <v>357</v>
      </c>
      <c r="D104" s="57" t="s">
        <v>109</v>
      </c>
      <c r="E104" s="57">
        <v>1</v>
      </c>
      <c r="F104" s="51"/>
      <c r="G104" s="87"/>
      <c r="H104" s="51"/>
      <c r="I104" s="58">
        <f>I88</f>
        <v>347.87266870355995</v>
      </c>
      <c r="J104" s="66">
        <f t="shared" ref="J104:J117" si="8">I104*K104</f>
        <v>410.48974907020073</v>
      </c>
      <c r="K104" s="52">
        <v>1.18</v>
      </c>
    </row>
    <row r="105" spans="1:11" s="52" customFormat="1" ht="31.5" hidden="1" x14ac:dyDescent="0.25">
      <c r="A105" s="51"/>
      <c r="B105" s="55" t="s">
        <v>125</v>
      </c>
      <c r="C105" s="56" t="s">
        <v>358</v>
      </c>
      <c r="D105" s="57" t="s">
        <v>109</v>
      </c>
      <c r="E105" s="57">
        <v>1</v>
      </c>
      <c r="F105" s="51"/>
      <c r="G105" s="87"/>
      <c r="H105" s="51"/>
      <c r="I105" s="58">
        <f t="shared" ref="I105:I117" si="9">I89</f>
        <v>405.45159317863198</v>
      </c>
      <c r="J105" s="66">
        <f t="shared" si="8"/>
        <v>478.43287995078572</v>
      </c>
      <c r="K105" s="52">
        <v>1.18</v>
      </c>
    </row>
    <row r="106" spans="1:11" ht="31.5" hidden="1" x14ac:dyDescent="0.25">
      <c r="A106" s="37"/>
      <c r="B106" s="6"/>
      <c r="C106" s="4" t="s">
        <v>359</v>
      </c>
      <c r="D106" s="5" t="s">
        <v>24</v>
      </c>
      <c r="E106" s="5">
        <v>1</v>
      </c>
      <c r="F106" s="37"/>
      <c r="G106" s="59"/>
      <c r="H106" s="37"/>
      <c r="I106" s="71">
        <f>I90+I103*2+I105+I116+I117</f>
        <v>40176.270341726224</v>
      </c>
      <c r="J106" s="72">
        <f t="shared" si="8"/>
        <v>47407.999003236939</v>
      </c>
      <c r="K106" s="73">
        <v>1.18</v>
      </c>
    </row>
    <row r="107" spans="1:11" ht="21" hidden="1" x14ac:dyDescent="0.25">
      <c r="A107" s="37"/>
      <c r="B107" s="2"/>
      <c r="C107" s="7" t="s">
        <v>360</v>
      </c>
      <c r="D107" s="5" t="s">
        <v>24</v>
      </c>
      <c r="E107" s="5">
        <v>1</v>
      </c>
      <c r="F107" s="37"/>
      <c r="G107" s="59"/>
      <c r="H107" s="37"/>
      <c r="I107" s="71">
        <f>I91+I103+I104+I116+I117</f>
        <v>13292.502565785402</v>
      </c>
      <c r="J107" s="72">
        <f t="shared" si="8"/>
        <v>15685.153027626773</v>
      </c>
      <c r="K107" s="73">
        <v>1.18</v>
      </c>
    </row>
    <row r="108" spans="1:11" ht="31.5" hidden="1" x14ac:dyDescent="0.25">
      <c r="A108" s="37"/>
      <c r="B108" s="38"/>
      <c r="C108" s="32" t="s">
        <v>365</v>
      </c>
      <c r="D108" s="5" t="s">
        <v>24</v>
      </c>
      <c r="E108" s="33">
        <v>1</v>
      </c>
      <c r="F108" s="37"/>
      <c r="G108" s="59"/>
      <c r="H108" s="37"/>
      <c r="I108" s="71">
        <f>I92+I103*3+I105+I116+I117</f>
        <v>47324.861753836143</v>
      </c>
      <c r="J108" s="72">
        <f t="shared" si="8"/>
        <v>55843.336869526647</v>
      </c>
      <c r="K108" s="73">
        <v>1.18</v>
      </c>
    </row>
    <row r="109" spans="1:11" ht="15" hidden="1" customHeight="1" x14ac:dyDescent="0.25">
      <c r="A109" s="37"/>
      <c r="B109" s="6"/>
      <c r="C109" s="4" t="s">
        <v>411</v>
      </c>
      <c r="D109" s="5" t="s">
        <v>24</v>
      </c>
      <c r="E109" s="5">
        <v>1</v>
      </c>
      <c r="F109" s="37"/>
      <c r="G109" s="59"/>
      <c r="H109" s="37"/>
      <c r="I109" s="71">
        <f t="shared" si="9"/>
        <v>1722.5694905459038</v>
      </c>
      <c r="J109" s="72">
        <f t="shared" si="8"/>
        <v>2032.6319988441664</v>
      </c>
      <c r="K109" s="73">
        <v>1.18</v>
      </c>
    </row>
    <row r="110" spans="1:11" ht="23.25" hidden="1" customHeight="1" x14ac:dyDescent="0.25">
      <c r="A110" s="37"/>
      <c r="B110" s="6"/>
      <c r="C110" s="4" t="s">
        <v>366</v>
      </c>
      <c r="D110" s="5" t="s">
        <v>238</v>
      </c>
      <c r="E110" s="5">
        <v>1</v>
      </c>
      <c r="F110" s="37"/>
      <c r="G110" s="59"/>
      <c r="H110" s="37"/>
      <c r="I110" s="71">
        <f t="shared" si="9"/>
        <v>19035.832343644121</v>
      </c>
      <c r="J110" s="72">
        <f t="shared" si="8"/>
        <v>22462.282165500063</v>
      </c>
      <c r="K110" s="73">
        <v>1.18</v>
      </c>
    </row>
    <row r="111" spans="1:11" ht="31.5" hidden="1" x14ac:dyDescent="0.25">
      <c r="A111" s="37"/>
      <c r="B111" s="6"/>
      <c r="C111" s="4" t="s">
        <v>367</v>
      </c>
      <c r="D111" s="5" t="s">
        <v>399</v>
      </c>
      <c r="E111" s="5">
        <v>1</v>
      </c>
      <c r="F111" s="37"/>
      <c r="G111" s="59"/>
      <c r="H111" s="37"/>
      <c r="I111" s="71">
        <f t="shared" si="9"/>
        <v>290.29374422848798</v>
      </c>
      <c r="J111" s="72">
        <f t="shared" si="8"/>
        <v>342.5466181896158</v>
      </c>
      <c r="K111" s="73">
        <v>1.18</v>
      </c>
    </row>
    <row r="112" spans="1:11" ht="31.5" hidden="1" x14ac:dyDescent="0.25">
      <c r="A112" s="37"/>
      <c r="B112" s="6"/>
      <c r="C112" s="4" t="s">
        <v>368</v>
      </c>
      <c r="D112" s="5" t="s">
        <v>400</v>
      </c>
      <c r="E112" s="5">
        <v>1</v>
      </c>
      <c r="F112" s="37"/>
      <c r="G112" s="59"/>
      <c r="H112" s="37"/>
      <c r="I112" s="71">
        <f t="shared" si="9"/>
        <v>290.29374422848798</v>
      </c>
      <c r="J112" s="72">
        <f t="shared" si="8"/>
        <v>342.5466181896158</v>
      </c>
      <c r="K112" s="73">
        <v>1.18</v>
      </c>
    </row>
    <row r="113" spans="1:11" ht="31.5" hidden="1" x14ac:dyDescent="0.25">
      <c r="A113" s="37"/>
      <c r="B113" s="6"/>
      <c r="C113" s="4" t="s">
        <v>369</v>
      </c>
      <c r="D113" s="5" t="s">
        <v>24</v>
      </c>
      <c r="E113" s="5">
        <v>1</v>
      </c>
      <c r="F113" s="37"/>
      <c r="G113" s="59"/>
      <c r="H113" s="37"/>
      <c r="I113" s="71">
        <f t="shared" si="9"/>
        <v>14024.066792459724</v>
      </c>
      <c r="J113" s="72">
        <f t="shared" si="8"/>
        <v>16548.398815102471</v>
      </c>
      <c r="K113" s="73">
        <v>1.18</v>
      </c>
    </row>
    <row r="114" spans="1:11" ht="21" hidden="1" x14ac:dyDescent="0.25">
      <c r="A114" s="37"/>
      <c r="B114" s="6"/>
      <c r="C114" s="4" t="s">
        <v>370</v>
      </c>
      <c r="D114" s="5" t="s">
        <v>24</v>
      </c>
      <c r="E114" s="5">
        <v>1</v>
      </c>
      <c r="F114" s="37"/>
      <c r="G114" s="59"/>
      <c r="H114" s="37"/>
      <c r="I114" s="71">
        <f t="shared" si="9"/>
        <v>123.55477543609199</v>
      </c>
      <c r="J114" s="72">
        <f t="shared" si="8"/>
        <v>145.79463501458855</v>
      </c>
      <c r="K114" s="73">
        <v>1.18</v>
      </c>
    </row>
    <row r="115" spans="1:11" hidden="1" x14ac:dyDescent="0.25">
      <c r="A115" s="37"/>
      <c r="B115" s="6"/>
      <c r="C115" s="4" t="s">
        <v>371</v>
      </c>
      <c r="D115" s="5" t="s">
        <v>24</v>
      </c>
      <c r="E115" s="5">
        <v>1</v>
      </c>
      <c r="F115" s="37"/>
      <c r="G115" s="59"/>
      <c r="H115" s="37"/>
      <c r="I115" s="71">
        <f t="shared" si="9"/>
        <v>4957.7853094890115</v>
      </c>
      <c r="J115" s="72">
        <f t="shared" si="8"/>
        <v>5850.1866651970331</v>
      </c>
      <c r="K115" s="73">
        <v>1.18</v>
      </c>
    </row>
    <row r="116" spans="1:11" s="52" customFormat="1" ht="21" hidden="1" x14ac:dyDescent="0.25">
      <c r="A116" s="51"/>
      <c r="B116" s="55" t="s">
        <v>143</v>
      </c>
      <c r="C116" s="56" t="s">
        <v>353</v>
      </c>
      <c r="D116" s="57" t="s">
        <v>144</v>
      </c>
      <c r="E116" s="57">
        <v>1</v>
      </c>
      <c r="F116" s="51"/>
      <c r="G116" s="87"/>
      <c r="H116" s="51"/>
      <c r="I116" s="58">
        <f t="shared" si="9"/>
        <v>1760.715528010639</v>
      </c>
      <c r="J116" s="66">
        <f t="shared" si="8"/>
        <v>2077.6443230525538</v>
      </c>
      <c r="K116" s="52">
        <v>1.18</v>
      </c>
    </row>
    <row r="117" spans="1:11" s="52" customFormat="1" ht="21" hidden="1" x14ac:dyDescent="0.25">
      <c r="A117" s="51"/>
      <c r="B117" s="55" t="s">
        <v>244</v>
      </c>
      <c r="C117" s="56" t="s">
        <v>372</v>
      </c>
      <c r="D117" s="57" t="s">
        <v>245</v>
      </c>
      <c r="E117" s="57" t="s">
        <v>246</v>
      </c>
      <c r="F117" s="51"/>
      <c r="G117" s="87"/>
      <c r="H117" s="51"/>
      <c r="I117" s="58">
        <f t="shared" si="9"/>
        <v>127.153458215784</v>
      </c>
      <c r="J117" s="66">
        <f t="shared" si="8"/>
        <v>150.04108069462512</v>
      </c>
      <c r="K117" s="52">
        <v>1.18</v>
      </c>
    </row>
    <row r="119" spans="1:11" x14ac:dyDescent="0.25">
      <c r="B119" s="188" t="s">
        <v>682</v>
      </c>
      <c r="C119" s="187"/>
      <c r="D119" s="187"/>
      <c r="E119" s="187"/>
      <c r="F119" s="187"/>
      <c r="G119" s="213"/>
      <c r="H119" s="213"/>
    </row>
    <row r="120" spans="1:11" x14ac:dyDescent="0.25">
      <c r="B120" s="188"/>
      <c r="G120"/>
    </row>
    <row r="121" spans="1:11" x14ac:dyDescent="0.25">
      <c r="B121" s="188"/>
      <c r="G121"/>
    </row>
    <row r="122" spans="1:11" x14ac:dyDescent="0.25">
      <c r="B122" s="188" t="s">
        <v>683</v>
      </c>
      <c r="C122" s="187"/>
      <c r="D122" s="187"/>
      <c r="E122" s="187"/>
      <c r="F122" s="187"/>
      <c r="G122" s="213"/>
      <c r="H122" s="213"/>
    </row>
  </sheetData>
  <mergeCells count="37">
    <mergeCell ref="G119:H119"/>
    <mergeCell ref="G122:H122"/>
    <mergeCell ref="A1:D1"/>
    <mergeCell ref="A2:D2"/>
    <mergeCell ref="A3:D3"/>
    <mergeCell ref="E1:K3"/>
    <mergeCell ref="A13:D13"/>
    <mergeCell ref="E13:J13"/>
    <mergeCell ref="F9:G9"/>
    <mergeCell ref="H9:I9"/>
    <mergeCell ref="A4:D4"/>
    <mergeCell ref="F4:J4"/>
    <mergeCell ref="A5:J5"/>
    <mergeCell ref="A6:J6"/>
    <mergeCell ref="A7:J7"/>
    <mergeCell ref="F8:G8"/>
    <mergeCell ref="H8:I8"/>
    <mergeCell ref="A10:J10"/>
    <mergeCell ref="A11:D11"/>
    <mergeCell ref="E11:J11"/>
    <mergeCell ref="A12:D12"/>
    <mergeCell ref="E12:J12"/>
    <mergeCell ref="A14:D14"/>
    <mergeCell ref="E14:J14"/>
    <mergeCell ref="A15:D15"/>
    <mergeCell ref="E15:J15"/>
    <mergeCell ref="A16:D16"/>
    <mergeCell ref="E16:J16"/>
    <mergeCell ref="B42:G42"/>
    <mergeCell ref="B86:C86"/>
    <mergeCell ref="B102:C102"/>
    <mergeCell ref="A17:D17"/>
    <mergeCell ref="E17:J17"/>
    <mergeCell ref="A18:D18"/>
    <mergeCell ref="E18:J18"/>
    <mergeCell ref="B21:G21"/>
    <mergeCell ref="B37:G37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93"/>
  <sheetViews>
    <sheetView view="pageBreakPreview" zoomScaleNormal="100" zoomScaleSheetLayoutView="100" workbookViewId="0">
      <selection activeCell="C67" sqref="C67"/>
    </sheetView>
  </sheetViews>
  <sheetFormatPr defaultRowHeight="15" x14ac:dyDescent="0.25"/>
  <cols>
    <col min="1" max="1" width="5.140625" customWidth="1"/>
    <col min="2" max="2" width="13.5703125" customWidth="1"/>
    <col min="3" max="3" width="40.28515625" customWidth="1"/>
    <col min="4" max="4" width="11.85546875" customWidth="1"/>
    <col min="5" max="5" width="10.42578125" customWidth="1"/>
    <col min="6" max="6" width="11.28515625" customWidth="1"/>
    <col min="7" max="7" width="9.85546875" customWidth="1"/>
    <col min="8" max="8" width="10.28515625" customWidth="1"/>
    <col min="9" max="9" width="12" customWidth="1"/>
    <col min="10" max="10" width="12.140625" customWidth="1"/>
    <col min="11" max="11" width="0" hidden="1" customWidth="1"/>
  </cols>
  <sheetData>
    <row r="1" spans="1:11" ht="15" customHeight="1" x14ac:dyDescent="0.25">
      <c r="A1" s="209"/>
      <c r="B1" s="209"/>
      <c r="C1" s="209"/>
      <c r="D1" s="209"/>
      <c r="E1" s="199" t="s">
        <v>704</v>
      </c>
      <c r="F1" s="199"/>
      <c r="G1" s="199"/>
      <c r="H1" s="199"/>
      <c r="I1" s="199"/>
      <c r="J1" s="199"/>
      <c r="K1" s="199"/>
    </row>
    <row r="2" spans="1:11" x14ac:dyDescent="0.25">
      <c r="A2" s="209"/>
      <c r="B2" s="209"/>
      <c r="C2" s="209"/>
      <c r="D2" s="209"/>
      <c r="E2" s="199"/>
      <c r="F2" s="199"/>
      <c r="G2" s="199"/>
      <c r="H2" s="199"/>
      <c r="I2" s="199"/>
      <c r="J2" s="199"/>
      <c r="K2" s="199"/>
    </row>
    <row r="3" spans="1:11" x14ac:dyDescent="0.25">
      <c r="A3" s="209"/>
      <c r="B3" s="209"/>
      <c r="C3" s="209"/>
      <c r="D3" s="209"/>
      <c r="E3" s="199"/>
      <c r="F3" s="199"/>
      <c r="G3" s="199"/>
      <c r="H3" s="199"/>
      <c r="I3" s="199"/>
      <c r="J3" s="199"/>
      <c r="K3" s="199"/>
    </row>
    <row r="4" spans="1:11" x14ac:dyDescent="0.25">
      <c r="A4" s="210"/>
      <c r="B4" s="210"/>
      <c r="C4" s="210"/>
      <c r="D4" s="210"/>
    </row>
    <row r="5" spans="1:11" ht="15" customHeight="1" x14ac:dyDescent="0.25">
      <c r="A5" s="211" t="s">
        <v>0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1" ht="15" customHeight="1" x14ac:dyDescent="0.25">
      <c r="A6" s="211" t="s">
        <v>1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1" ht="15" customHeight="1" x14ac:dyDescent="0.25">
      <c r="A7" s="211" t="s">
        <v>67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1" x14ac:dyDescent="0.25">
      <c r="A8" t="s">
        <v>334</v>
      </c>
      <c r="F8" s="209"/>
      <c r="G8" s="209"/>
      <c r="H8" s="212"/>
      <c r="I8" s="212"/>
      <c r="J8" s="15"/>
    </row>
    <row r="9" spans="1:11" x14ac:dyDescent="0.25">
      <c r="A9" t="s">
        <v>418</v>
      </c>
      <c r="F9" s="209"/>
      <c r="G9" s="209"/>
      <c r="H9" s="212"/>
      <c r="I9" s="212"/>
      <c r="J9" s="15"/>
    </row>
    <row r="10" spans="1:11" x14ac:dyDescent="0.25">
      <c r="A10" s="196" t="s">
        <v>419</v>
      </c>
      <c r="B10" s="197"/>
      <c r="C10" s="197"/>
      <c r="D10" s="197"/>
      <c r="E10" s="197"/>
      <c r="F10" s="197"/>
      <c r="G10" s="197"/>
      <c r="H10" s="197"/>
      <c r="I10" s="197"/>
      <c r="J10" s="198"/>
    </row>
    <row r="11" spans="1:11" ht="18.75" customHeight="1" x14ac:dyDescent="0.25">
      <c r="A11" s="228" t="s">
        <v>420</v>
      </c>
      <c r="B11" s="229"/>
      <c r="C11" s="229"/>
      <c r="D11" s="229"/>
      <c r="E11" s="229"/>
      <c r="F11" s="229"/>
      <c r="G11" s="229"/>
      <c r="H11" s="229"/>
      <c r="I11" s="229"/>
      <c r="J11" s="230"/>
    </row>
    <row r="12" spans="1:11" ht="18.75" customHeight="1" x14ac:dyDescent="0.25">
      <c r="A12" s="246" t="s">
        <v>421</v>
      </c>
      <c r="B12" s="247"/>
      <c r="C12" s="247"/>
      <c r="D12" s="247"/>
      <c r="E12" s="247"/>
      <c r="F12" s="247"/>
      <c r="G12" s="247"/>
      <c r="H12" s="247"/>
      <c r="I12" s="247"/>
      <c r="J12" s="248"/>
    </row>
    <row r="13" spans="1:11" ht="18.75" customHeight="1" x14ac:dyDescent="0.25">
      <c r="A13" s="246" t="s">
        <v>381</v>
      </c>
      <c r="B13" s="247"/>
      <c r="C13" s="247"/>
      <c r="D13" s="247"/>
      <c r="E13" s="247"/>
      <c r="F13" s="247"/>
      <c r="G13" s="247"/>
      <c r="H13" s="247"/>
      <c r="I13" s="247"/>
      <c r="J13" s="248"/>
    </row>
    <row r="14" spans="1:11" ht="18.75" customHeight="1" x14ac:dyDescent="0.25">
      <c r="A14" s="246" t="s">
        <v>382</v>
      </c>
      <c r="B14" s="247"/>
      <c r="C14" s="247"/>
      <c r="D14" s="247"/>
      <c r="E14" s="247"/>
      <c r="F14" s="247"/>
      <c r="G14" s="247"/>
      <c r="H14" s="247"/>
      <c r="I14" s="247"/>
      <c r="J14" s="248"/>
    </row>
    <row r="15" spans="1:11" ht="18.75" customHeight="1" x14ac:dyDescent="0.25">
      <c r="A15" s="245" t="s">
        <v>395</v>
      </c>
      <c r="B15" s="237"/>
      <c r="C15" s="237"/>
      <c r="D15" s="237"/>
      <c r="E15" s="237"/>
      <c r="F15" s="237"/>
      <c r="G15" s="237"/>
      <c r="H15" s="237"/>
      <c r="I15" s="237"/>
      <c r="J15" s="238"/>
    </row>
    <row r="16" spans="1:11" ht="18.75" hidden="1" customHeight="1" x14ac:dyDescent="0.25">
      <c r="A16" s="249">
        <f>1.011*1.05*1.0549*1.03</f>
        <v>1.1534239678499998</v>
      </c>
      <c r="B16" s="250"/>
      <c r="C16" s="250"/>
      <c r="D16" s="251"/>
      <c r="E16" s="252">
        <f>1.011*1.05*1.0549*1.03</f>
        <v>1.1534239678499998</v>
      </c>
      <c r="F16" s="253"/>
      <c r="G16" s="253"/>
      <c r="H16" s="253"/>
      <c r="I16" s="253"/>
      <c r="J16" s="254"/>
    </row>
    <row r="17" spans="1:10" ht="18.75" customHeight="1" x14ac:dyDescent="0.25">
      <c r="A17" s="9"/>
      <c r="B17" s="9"/>
      <c r="C17" s="9"/>
      <c r="D17" s="9"/>
      <c r="E17" s="10"/>
      <c r="F17" s="10"/>
      <c r="G17" s="10"/>
      <c r="H17" s="10"/>
      <c r="I17" s="10"/>
      <c r="J17" s="10"/>
    </row>
    <row r="18" spans="1:10" ht="45" x14ac:dyDescent="0.25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12" t="s">
        <v>64</v>
      </c>
      <c r="I18" s="21" t="s">
        <v>65</v>
      </c>
      <c r="J18" s="21" t="s">
        <v>66</v>
      </c>
    </row>
    <row r="19" spans="1:10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</row>
    <row r="20" spans="1:10" ht="15" customHeight="1" x14ac:dyDescent="0.25">
      <c r="A20" s="18"/>
      <c r="B20" s="207" t="s">
        <v>377</v>
      </c>
      <c r="C20" s="207"/>
      <c r="D20" s="207"/>
      <c r="E20" s="207"/>
      <c r="F20" s="207"/>
      <c r="G20" s="207"/>
      <c r="H20" s="11"/>
      <c r="I20" s="11"/>
      <c r="J20" s="11"/>
    </row>
    <row r="21" spans="1:10" ht="21" x14ac:dyDescent="0.25">
      <c r="A21" s="5" t="s">
        <v>9</v>
      </c>
      <c r="B21" s="4" t="s">
        <v>69</v>
      </c>
      <c r="C21" s="4" t="s">
        <v>70</v>
      </c>
      <c r="D21" s="5" t="s">
        <v>71</v>
      </c>
      <c r="E21" s="5" t="s">
        <v>12</v>
      </c>
      <c r="F21" s="5" t="s">
        <v>72</v>
      </c>
      <c r="G21" s="5">
        <v>19</v>
      </c>
      <c r="H21" s="82">
        <f>E16</f>
        <v>1.1534239678499998</v>
      </c>
      <c r="I21" s="17">
        <f t="shared" ref="I21:I22" si="0">H21*G21</f>
        <v>21.915055389149995</v>
      </c>
      <c r="J21" s="13">
        <f t="shared" ref="J21:J22" si="1">I21*1.18</f>
        <v>25.859765359196992</v>
      </c>
    </row>
    <row r="22" spans="1:10" ht="21" x14ac:dyDescent="0.25">
      <c r="A22" s="5" t="s">
        <v>11</v>
      </c>
      <c r="B22" s="4" t="s">
        <v>73</v>
      </c>
      <c r="C22" s="4" t="s">
        <v>74</v>
      </c>
      <c r="D22" s="5" t="s">
        <v>75</v>
      </c>
      <c r="E22" s="5" t="s">
        <v>12</v>
      </c>
      <c r="F22" s="5" t="s">
        <v>76</v>
      </c>
      <c r="G22" s="5">
        <v>15</v>
      </c>
      <c r="H22" s="82">
        <f>H21</f>
        <v>1.1534239678499998</v>
      </c>
      <c r="I22" s="17">
        <f t="shared" si="0"/>
        <v>17.301359517749997</v>
      </c>
      <c r="J22" s="13">
        <f t="shared" si="1"/>
        <v>20.415604230944997</v>
      </c>
    </row>
    <row r="23" spans="1:10" ht="31.5" x14ac:dyDescent="0.25">
      <c r="A23" s="5" t="s">
        <v>13</v>
      </c>
      <c r="B23" s="4" t="s">
        <v>77</v>
      </c>
      <c r="C23" s="4" t="s">
        <v>78</v>
      </c>
      <c r="D23" s="5" t="s">
        <v>79</v>
      </c>
      <c r="E23" s="5">
        <v>1</v>
      </c>
      <c r="F23" s="5" t="s">
        <v>80</v>
      </c>
      <c r="G23" s="5">
        <v>486</v>
      </c>
      <c r="H23" s="82">
        <f t="shared" ref="H23:H28" si="2">H22</f>
        <v>1.1534239678499998</v>
      </c>
      <c r="I23" s="16">
        <f t="shared" ref="I23:I27" si="3">H23*G23</f>
        <v>560.5640483750999</v>
      </c>
      <c r="J23" s="14">
        <f t="shared" ref="J23:J39" si="4">I23*1.18</f>
        <v>661.46557708261787</v>
      </c>
    </row>
    <row r="24" spans="1:10" ht="21" x14ac:dyDescent="0.25">
      <c r="A24" s="5" t="s">
        <v>14</v>
      </c>
      <c r="B24" s="4" t="s">
        <v>81</v>
      </c>
      <c r="C24" s="4" t="s">
        <v>82</v>
      </c>
      <c r="D24" s="5" t="s">
        <v>83</v>
      </c>
      <c r="E24" s="5">
        <v>1</v>
      </c>
      <c r="F24" s="5" t="s">
        <v>84</v>
      </c>
      <c r="G24" s="5">
        <v>158</v>
      </c>
      <c r="H24" s="82">
        <f t="shared" si="2"/>
        <v>1.1534239678499998</v>
      </c>
      <c r="I24" s="16">
        <f t="shared" si="3"/>
        <v>182.24098692029997</v>
      </c>
      <c r="J24" s="14">
        <f t="shared" si="4"/>
        <v>215.04436456595397</v>
      </c>
    </row>
    <row r="25" spans="1:10" ht="31.5" x14ac:dyDescent="0.25">
      <c r="A25" s="5" t="s">
        <v>15</v>
      </c>
      <c r="B25" s="4" t="s">
        <v>85</v>
      </c>
      <c r="C25" s="4" t="s">
        <v>86</v>
      </c>
      <c r="D25" s="5" t="s">
        <v>83</v>
      </c>
      <c r="E25" s="5">
        <v>1</v>
      </c>
      <c r="F25" s="5" t="s">
        <v>87</v>
      </c>
      <c r="G25" s="5">
        <v>235</v>
      </c>
      <c r="H25" s="82">
        <f t="shared" si="2"/>
        <v>1.1534239678499998</v>
      </c>
      <c r="I25" s="16">
        <f t="shared" si="3"/>
        <v>271.05463244474993</v>
      </c>
      <c r="J25" s="14">
        <f t="shared" si="4"/>
        <v>319.84446628480492</v>
      </c>
    </row>
    <row r="26" spans="1:10" ht="21" x14ac:dyDescent="0.25">
      <c r="A26" s="5" t="s">
        <v>16</v>
      </c>
      <c r="B26" s="4" t="s">
        <v>88</v>
      </c>
      <c r="C26" s="4" t="s">
        <v>89</v>
      </c>
      <c r="D26" s="5" t="s">
        <v>83</v>
      </c>
      <c r="E26" s="5">
        <v>1</v>
      </c>
      <c r="F26" s="5" t="s">
        <v>84</v>
      </c>
      <c r="G26" s="5">
        <v>158</v>
      </c>
      <c r="H26" s="82">
        <f t="shared" si="2"/>
        <v>1.1534239678499998</v>
      </c>
      <c r="I26" s="16">
        <f t="shared" si="3"/>
        <v>182.24098692029997</v>
      </c>
      <c r="J26" s="14">
        <f t="shared" si="4"/>
        <v>215.04436456595397</v>
      </c>
    </row>
    <row r="27" spans="1:10" ht="21" x14ac:dyDescent="0.25">
      <c r="A27" s="5" t="s">
        <v>17</v>
      </c>
      <c r="B27" s="4" t="s">
        <v>90</v>
      </c>
      <c r="C27" s="4" t="s">
        <v>91</v>
      </c>
      <c r="D27" s="5" t="s">
        <v>57</v>
      </c>
      <c r="E27" s="5">
        <v>1</v>
      </c>
      <c r="F27" s="5" t="s">
        <v>92</v>
      </c>
      <c r="G27" s="5">
        <v>30</v>
      </c>
      <c r="H27" s="82">
        <f t="shared" si="2"/>
        <v>1.1534239678499998</v>
      </c>
      <c r="I27" s="16">
        <f t="shared" si="3"/>
        <v>34.602719035499995</v>
      </c>
      <c r="J27" s="14">
        <f t="shared" si="4"/>
        <v>40.831208461889993</v>
      </c>
    </row>
    <row r="28" spans="1:10" ht="42" x14ac:dyDescent="0.25">
      <c r="A28" s="5" t="s">
        <v>18</v>
      </c>
      <c r="B28" s="4" t="s">
        <v>93</v>
      </c>
      <c r="C28" s="4" t="s">
        <v>94</v>
      </c>
      <c r="D28" s="5" t="s">
        <v>95</v>
      </c>
      <c r="E28" s="5">
        <v>1</v>
      </c>
      <c r="F28" s="5" t="s">
        <v>96</v>
      </c>
      <c r="G28" s="8">
        <v>2910</v>
      </c>
      <c r="H28" s="82">
        <f t="shared" si="2"/>
        <v>1.1534239678499998</v>
      </c>
      <c r="I28" s="16">
        <f t="shared" ref="I28" si="5">H28*G28</f>
        <v>3356.4637464434995</v>
      </c>
      <c r="J28" s="14">
        <f t="shared" si="4"/>
        <v>3960.6272208033292</v>
      </c>
    </row>
    <row r="29" spans="1:10" x14ac:dyDescent="0.25">
      <c r="A29" s="62"/>
      <c r="B29" s="18"/>
      <c r="C29" s="18"/>
      <c r="D29" s="62"/>
      <c r="E29" s="62"/>
      <c r="F29" s="62"/>
      <c r="G29" s="63"/>
      <c r="H29" s="83"/>
      <c r="I29" s="27"/>
      <c r="J29" s="145">
        <f>SUM(J21:J28)</f>
        <v>5459.1325713546921</v>
      </c>
    </row>
    <row r="30" spans="1:10" x14ac:dyDescent="0.25">
      <c r="A30" s="18"/>
      <c r="B30" s="208" t="s">
        <v>417</v>
      </c>
      <c r="C30" s="208"/>
      <c r="D30" s="208"/>
      <c r="E30" s="208"/>
      <c r="F30" s="208"/>
      <c r="G30" s="208"/>
      <c r="H30" s="83"/>
      <c r="I30" s="27"/>
      <c r="J30" s="146"/>
    </row>
    <row r="31" spans="1:10" ht="21" x14ac:dyDescent="0.25">
      <c r="A31" s="5" t="s">
        <v>20</v>
      </c>
      <c r="B31" s="4" t="s">
        <v>98</v>
      </c>
      <c r="C31" s="4" t="s">
        <v>99</v>
      </c>
      <c r="D31" s="5" t="s">
        <v>100</v>
      </c>
      <c r="E31" s="5">
        <v>1</v>
      </c>
      <c r="F31" s="5" t="s">
        <v>101</v>
      </c>
      <c r="G31" s="5">
        <v>850</v>
      </c>
      <c r="H31" s="82">
        <f>H28</f>
        <v>1.1534239678499998</v>
      </c>
      <c r="I31" s="16">
        <f t="shared" ref="I31:I34" si="6">H31*G31</f>
        <v>980.41037267249988</v>
      </c>
      <c r="J31" s="147">
        <f t="shared" si="4"/>
        <v>1156.8842397535498</v>
      </c>
    </row>
    <row r="32" spans="1:10" ht="21" x14ac:dyDescent="0.25">
      <c r="A32" s="5" t="s">
        <v>21</v>
      </c>
      <c r="B32" s="4" t="s">
        <v>102</v>
      </c>
      <c r="C32" s="4" t="s">
        <v>103</v>
      </c>
      <c r="D32" s="5" t="s">
        <v>100</v>
      </c>
      <c r="E32" s="5">
        <v>1</v>
      </c>
      <c r="F32" s="5" t="s">
        <v>104</v>
      </c>
      <c r="G32" s="5">
        <v>127</v>
      </c>
      <c r="H32" s="82">
        <f>H31</f>
        <v>1.1534239678499998</v>
      </c>
      <c r="I32" s="16">
        <f t="shared" si="6"/>
        <v>146.48484391694998</v>
      </c>
      <c r="J32" s="147">
        <f t="shared" si="4"/>
        <v>172.85211582200097</v>
      </c>
    </row>
    <row r="33" spans="1:13" x14ac:dyDescent="0.25">
      <c r="A33" s="5" t="s">
        <v>22</v>
      </c>
      <c r="B33" s="4" t="s">
        <v>105</v>
      </c>
      <c r="C33" s="4" t="s">
        <v>416</v>
      </c>
      <c r="D33" s="5" t="s">
        <v>24</v>
      </c>
      <c r="E33" s="5">
        <v>1</v>
      </c>
      <c r="F33" s="5" t="s">
        <v>106</v>
      </c>
      <c r="G33" s="5">
        <v>121</v>
      </c>
      <c r="H33" s="82">
        <f t="shared" ref="H33:H36" si="7">H31</f>
        <v>1.1534239678499998</v>
      </c>
      <c r="I33" s="16">
        <f t="shared" si="6"/>
        <v>139.56430010984997</v>
      </c>
      <c r="J33" s="147">
        <f t="shared" si="4"/>
        <v>164.68587412962296</v>
      </c>
    </row>
    <row r="34" spans="1:13" ht="21" x14ac:dyDescent="0.25">
      <c r="A34" s="5" t="s">
        <v>23</v>
      </c>
      <c r="B34" s="4" t="s">
        <v>107</v>
      </c>
      <c r="C34" s="4" t="s">
        <v>108</v>
      </c>
      <c r="D34" s="5" t="s">
        <v>109</v>
      </c>
      <c r="E34" s="5">
        <v>1</v>
      </c>
      <c r="F34" s="5" t="s">
        <v>110</v>
      </c>
      <c r="G34" s="8">
        <v>4037</v>
      </c>
      <c r="H34" s="82">
        <f t="shared" si="7"/>
        <v>1.1534239678499998</v>
      </c>
      <c r="I34" s="16">
        <f t="shared" si="6"/>
        <v>4656.3725582104489</v>
      </c>
      <c r="J34" s="147">
        <f t="shared" si="4"/>
        <v>5494.5196186883295</v>
      </c>
    </row>
    <row r="35" spans="1:13" ht="20.25" customHeight="1" x14ac:dyDescent="0.25">
      <c r="A35" s="5" t="s">
        <v>25</v>
      </c>
      <c r="B35" s="4" t="s">
        <v>111</v>
      </c>
      <c r="C35" s="4" t="s">
        <v>112</v>
      </c>
      <c r="D35" s="5" t="s">
        <v>109</v>
      </c>
      <c r="E35" s="5">
        <v>1</v>
      </c>
      <c r="F35" s="5" t="s">
        <v>113</v>
      </c>
      <c r="G35" s="8">
        <v>2767</v>
      </c>
      <c r="H35" s="82">
        <f t="shared" si="7"/>
        <v>1.1534239678499998</v>
      </c>
      <c r="I35" s="16">
        <f t="shared" ref="I35:I39" si="8">H35*G35</f>
        <v>3191.5241190409492</v>
      </c>
      <c r="J35" s="147">
        <f t="shared" si="4"/>
        <v>3765.99846046832</v>
      </c>
    </row>
    <row r="36" spans="1:13" ht="25.5" customHeight="1" x14ac:dyDescent="0.25">
      <c r="A36" s="5" t="s">
        <v>29</v>
      </c>
      <c r="B36" s="4" t="s">
        <v>114</v>
      </c>
      <c r="C36" s="4" t="s">
        <v>115</v>
      </c>
      <c r="D36" s="5" t="s">
        <v>109</v>
      </c>
      <c r="E36" s="5">
        <v>1</v>
      </c>
      <c r="F36" s="5" t="s">
        <v>116</v>
      </c>
      <c r="G36" s="5">
        <v>931</v>
      </c>
      <c r="H36" s="82">
        <f t="shared" si="7"/>
        <v>1.1534239678499998</v>
      </c>
      <c r="I36" s="16">
        <f t="shared" si="8"/>
        <v>1073.8377140683499</v>
      </c>
      <c r="J36" s="147">
        <f t="shared" si="4"/>
        <v>1267.1285026006528</v>
      </c>
    </row>
    <row r="37" spans="1:13" ht="43.5" customHeight="1" x14ac:dyDescent="0.25">
      <c r="A37" s="5" t="s">
        <v>31</v>
      </c>
      <c r="B37" s="4" t="s">
        <v>375</v>
      </c>
      <c r="C37" s="4" t="s">
        <v>376</v>
      </c>
      <c r="D37" s="5" t="s">
        <v>109</v>
      </c>
      <c r="E37" s="5">
        <v>1</v>
      </c>
      <c r="F37" s="5">
        <v>133.58000000000001</v>
      </c>
      <c r="G37" s="5">
        <v>134</v>
      </c>
      <c r="H37" s="82">
        <f>H36</f>
        <v>1.1534239678499998</v>
      </c>
      <c r="I37" s="16">
        <f t="shared" si="8"/>
        <v>154.55881169189996</v>
      </c>
      <c r="J37" s="147">
        <f t="shared" si="4"/>
        <v>182.37939779644194</v>
      </c>
    </row>
    <row r="38" spans="1:13" ht="31.5" x14ac:dyDescent="0.25">
      <c r="A38" s="5" t="s">
        <v>32</v>
      </c>
      <c r="B38" s="4" t="s">
        <v>85</v>
      </c>
      <c r="C38" s="4" t="s">
        <v>86</v>
      </c>
      <c r="D38" s="5" t="s">
        <v>83</v>
      </c>
      <c r="E38" s="5">
        <v>1</v>
      </c>
      <c r="F38" s="5" t="s">
        <v>87</v>
      </c>
      <c r="G38" s="5">
        <v>235</v>
      </c>
      <c r="H38" s="82">
        <f>H35</f>
        <v>1.1534239678499998</v>
      </c>
      <c r="I38" s="16">
        <f t="shared" si="8"/>
        <v>271.05463244474993</v>
      </c>
      <c r="J38" s="147">
        <f t="shared" si="4"/>
        <v>319.84446628480492</v>
      </c>
    </row>
    <row r="39" spans="1:13" ht="31.5" x14ac:dyDescent="0.25">
      <c r="A39" s="5" t="s">
        <v>33</v>
      </c>
      <c r="B39" s="4" t="s">
        <v>118</v>
      </c>
      <c r="C39" s="4" t="s">
        <v>119</v>
      </c>
      <c r="D39" s="5" t="s">
        <v>83</v>
      </c>
      <c r="E39" s="5">
        <v>1</v>
      </c>
      <c r="F39" s="5" t="s">
        <v>117</v>
      </c>
      <c r="G39" s="5">
        <v>134</v>
      </c>
      <c r="H39" s="82">
        <f>H36</f>
        <v>1.1534239678499998</v>
      </c>
      <c r="I39" s="16">
        <f t="shared" si="8"/>
        <v>154.55881169189996</v>
      </c>
      <c r="J39" s="147">
        <f t="shared" si="4"/>
        <v>182.37939779644194</v>
      </c>
    </row>
    <row r="40" spans="1:13" x14ac:dyDescent="0.25">
      <c r="I40" s="19"/>
      <c r="J40" s="148">
        <f>SUM(J31:J39)</f>
        <v>12706.672073340165</v>
      </c>
      <c r="M40" s="19"/>
    </row>
    <row r="41" spans="1:13" hidden="1" x14ac:dyDescent="0.25">
      <c r="A41" s="50"/>
      <c r="B41" s="205" t="s">
        <v>335</v>
      </c>
      <c r="C41" s="206"/>
      <c r="D41" s="51"/>
      <c r="E41" s="51"/>
      <c r="F41" s="51"/>
      <c r="G41" s="51"/>
      <c r="H41" s="51"/>
      <c r="I41" s="51"/>
      <c r="J41" s="51"/>
    </row>
    <row r="42" spans="1:13" hidden="1" x14ac:dyDescent="0.25">
      <c r="A42" s="50"/>
      <c r="B42" s="53"/>
      <c r="C42" s="54" t="s">
        <v>68</v>
      </c>
      <c r="D42" s="51"/>
      <c r="E42" s="51"/>
      <c r="F42" s="51"/>
      <c r="G42" s="51"/>
      <c r="H42" s="51"/>
      <c r="I42" s="51"/>
      <c r="J42" s="51"/>
    </row>
    <row r="43" spans="1:13" ht="21" hidden="1" x14ac:dyDescent="0.25">
      <c r="A43" s="51"/>
      <c r="B43" s="56" t="s">
        <v>69</v>
      </c>
      <c r="C43" s="56" t="s">
        <v>70</v>
      </c>
      <c r="D43" s="57" t="s">
        <v>71</v>
      </c>
      <c r="E43" s="57" t="s">
        <v>12</v>
      </c>
      <c r="F43" s="51"/>
      <c r="G43" s="51"/>
      <c r="H43" s="51"/>
      <c r="I43" s="58">
        <f t="shared" ref="I43:J50" si="9">I21</f>
        <v>21.915055389149995</v>
      </c>
      <c r="J43" s="66">
        <f t="shared" si="9"/>
        <v>25.859765359196992</v>
      </c>
    </row>
    <row r="44" spans="1:13" ht="21" hidden="1" x14ac:dyDescent="0.25">
      <c r="A44" s="51"/>
      <c r="B44" s="56" t="s">
        <v>73</v>
      </c>
      <c r="C44" s="56" t="s">
        <v>74</v>
      </c>
      <c r="D44" s="57" t="s">
        <v>75</v>
      </c>
      <c r="E44" s="57" t="s">
        <v>12</v>
      </c>
      <c r="F44" s="51"/>
      <c r="G44" s="51"/>
      <c r="H44" s="51"/>
      <c r="I44" s="58">
        <f t="shared" si="9"/>
        <v>17.301359517749997</v>
      </c>
      <c r="J44" s="66">
        <f t="shared" si="9"/>
        <v>20.415604230944997</v>
      </c>
    </row>
    <row r="45" spans="1:13" ht="31.5" hidden="1" x14ac:dyDescent="0.25">
      <c r="A45" s="51"/>
      <c r="B45" s="56" t="s">
        <v>77</v>
      </c>
      <c r="C45" s="56" t="s">
        <v>78</v>
      </c>
      <c r="D45" s="57" t="s">
        <v>79</v>
      </c>
      <c r="E45" s="57">
        <v>1</v>
      </c>
      <c r="F45" s="51"/>
      <c r="G45" s="51"/>
      <c r="H45" s="51"/>
      <c r="I45" s="58">
        <f t="shared" si="9"/>
        <v>560.5640483750999</v>
      </c>
      <c r="J45" s="66">
        <f t="shared" si="9"/>
        <v>661.46557708261787</v>
      </c>
    </row>
    <row r="46" spans="1:13" ht="21" hidden="1" x14ac:dyDescent="0.25">
      <c r="A46" s="51"/>
      <c r="B46" s="56" t="s">
        <v>81</v>
      </c>
      <c r="C46" s="56" t="s">
        <v>82</v>
      </c>
      <c r="D46" s="57" t="s">
        <v>83</v>
      </c>
      <c r="E46" s="57">
        <v>1</v>
      </c>
      <c r="F46" s="51"/>
      <c r="G46" s="51"/>
      <c r="H46" s="51"/>
      <c r="I46" s="58">
        <f t="shared" si="9"/>
        <v>182.24098692029997</v>
      </c>
      <c r="J46" s="66">
        <f t="shared" si="9"/>
        <v>215.04436456595397</v>
      </c>
    </row>
    <row r="47" spans="1:13" ht="31.5" hidden="1" x14ac:dyDescent="0.25">
      <c r="A47" s="51"/>
      <c r="B47" s="56" t="s">
        <v>85</v>
      </c>
      <c r="C47" s="56" t="s">
        <v>86</v>
      </c>
      <c r="D47" s="57" t="s">
        <v>83</v>
      </c>
      <c r="E47" s="57">
        <v>1</v>
      </c>
      <c r="F47" s="51"/>
      <c r="G47" s="51"/>
      <c r="H47" s="51"/>
      <c r="I47" s="58">
        <f t="shared" si="9"/>
        <v>271.05463244474993</v>
      </c>
      <c r="J47" s="66">
        <f t="shared" si="9"/>
        <v>319.84446628480492</v>
      </c>
    </row>
    <row r="48" spans="1:13" ht="21" hidden="1" x14ac:dyDescent="0.25">
      <c r="A48" s="51"/>
      <c r="B48" s="56" t="s">
        <v>88</v>
      </c>
      <c r="C48" s="56" t="s">
        <v>89</v>
      </c>
      <c r="D48" s="57" t="s">
        <v>83</v>
      </c>
      <c r="E48" s="57">
        <v>1</v>
      </c>
      <c r="F48" s="51"/>
      <c r="G48" s="51"/>
      <c r="H48" s="51"/>
      <c r="I48" s="58">
        <f t="shared" si="9"/>
        <v>182.24098692029997</v>
      </c>
      <c r="J48" s="66">
        <f t="shared" si="9"/>
        <v>215.04436456595397</v>
      </c>
    </row>
    <row r="49" spans="1:10" ht="21" hidden="1" x14ac:dyDescent="0.25">
      <c r="A49" s="51"/>
      <c r="B49" s="56" t="s">
        <v>90</v>
      </c>
      <c r="C49" s="56" t="s">
        <v>91</v>
      </c>
      <c r="D49" s="57" t="s">
        <v>57</v>
      </c>
      <c r="E49" s="57">
        <v>1</v>
      </c>
      <c r="F49" s="51"/>
      <c r="G49" s="51"/>
      <c r="H49" s="51"/>
      <c r="I49" s="58">
        <f t="shared" si="9"/>
        <v>34.602719035499995</v>
      </c>
      <c r="J49" s="66">
        <f t="shared" si="9"/>
        <v>40.831208461889993</v>
      </c>
    </row>
    <row r="50" spans="1:10" ht="42" hidden="1" x14ac:dyDescent="0.25">
      <c r="A50" s="51"/>
      <c r="B50" s="56" t="s">
        <v>93</v>
      </c>
      <c r="C50" s="56" t="s">
        <v>94</v>
      </c>
      <c r="D50" s="57" t="s">
        <v>95</v>
      </c>
      <c r="E50" s="57">
        <v>1</v>
      </c>
      <c r="F50" s="51"/>
      <c r="G50" s="51"/>
      <c r="H50" s="51"/>
      <c r="I50" s="58">
        <f t="shared" si="9"/>
        <v>3356.4637464434995</v>
      </c>
      <c r="J50" s="66">
        <f t="shared" si="9"/>
        <v>3960.6272208033292</v>
      </c>
    </row>
    <row r="51" spans="1:10" hidden="1" x14ac:dyDescent="0.25">
      <c r="A51" s="51"/>
      <c r="B51" s="51"/>
      <c r="C51" s="67" t="s">
        <v>97</v>
      </c>
      <c r="D51" s="51"/>
      <c r="E51" s="51"/>
      <c r="F51" s="51"/>
      <c r="G51" s="51"/>
      <c r="H51" s="51"/>
      <c r="I51" s="51"/>
      <c r="J51" s="51"/>
    </row>
    <row r="52" spans="1:10" ht="21" hidden="1" x14ac:dyDescent="0.25">
      <c r="A52" s="51"/>
      <c r="B52" s="56" t="s">
        <v>98</v>
      </c>
      <c r="C52" s="56" t="s">
        <v>99</v>
      </c>
      <c r="D52" s="57" t="s">
        <v>100</v>
      </c>
      <c r="E52" s="57">
        <v>1</v>
      </c>
      <c r="F52" s="51"/>
      <c r="G52" s="51"/>
      <c r="H52" s="51"/>
      <c r="I52" s="58">
        <f t="shared" ref="I52:J57" si="10">I31</f>
        <v>980.41037267249988</v>
      </c>
      <c r="J52" s="66">
        <f t="shared" si="10"/>
        <v>1156.8842397535498</v>
      </c>
    </row>
    <row r="53" spans="1:10" ht="21" hidden="1" x14ac:dyDescent="0.25">
      <c r="A53" s="51"/>
      <c r="B53" s="56" t="s">
        <v>102</v>
      </c>
      <c r="C53" s="56" t="s">
        <v>103</v>
      </c>
      <c r="D53" s="57" t="s">
        <v>100</v>
      </c>
      <c r="E53" s="57">
        <v>1</v>
      </c>
      <c r="F53" s="51"/>
      <c r="G53" s="51"/>
      <c r="H53" s="51"/>
      <c r="I53" s="58">
        <f t="shared" si="10"/>
        <v>146.48484391694998</v>
      </c>
      <c r="J53" s="66">
        <f t="shared" si="10"/>
        <v>172.85211582200097</v>
      </c>
    </row>
    <row r="54" spans="1:10" ht="63" hidden="1" x14ac:dyDescent="0.25">
      <c r="A54" s="51"/>
      <c r="B54" s="56" t="s">
        <v>105</v>
      </c>
      <c r="C54" s="56" t="s">
        <v>120</v>
      </c>
      <c r="D54" s="57" t="s">
        <v>24</v>
      </c>
      <c r="E54" s="57">
        <v>1</v>
      </c>
      <c r="F54" s="51"/>
      <c r="G54" s="51"/>
      <c r="H54" s="51"/>
      <c r="I54" s="58">
        <f t="shared" si="10"/>
        <v>139.56430010984997</v>
      </c>
      <c r="J54" s="66">
        <f t="shared" si="10"/>
        <v>164.68587412962296</v>
      </c>
    </row>
    <row r="55" spans="1:10" ht="21" hidden="1" x14ac:dyDescent="0.25">
      <c r="A55" s="51"/>
      <c r="B55" s="56" t="s">
        <v>107</v>
      </c>
      <c r="C55" s="56" t="s">
        <v>108</v>
      </c>
      <c r="D55" s="57" t="s">
        <v>109</v>
      </c>
      <c r="E55" s="57">
        <v>1</v>
      </c>
      <c r="F55" s="51"/>
      <c r="G55" s="51"/>
      <c r="H55" s="51"/>
      <c r="I55" s="58">
        <f t="shared" si="10"/>
        <v>4656.3725582104489</v>
      </c>
      <c r="J55" s="66">
        <f t="shared" si="10"/>
        <v>5494.5196186883295</v>
      </c>
    </row>
    <row r="56" spans="1:10" ht="21" hidden="1" x14ac:dyDescent="0.25">
      <c r="A56" s="51"/>
      <c r="B56" s="56" t="s">
        <v>111</v>
      </c>
      <c r="C56" s="56" t="s">
        <v>112</v>
      </c>
      <c r="D56" s="57" t="s">
        <v>109</v>
      </c>
      <c r="E56" s="57">
        <v>1</v>
      </c>
      <c r="F56" s="51"/>
      <c r="G56" s="51"/>
      <c r="H56" s="51"/>
      <c r="I56" s="58">
        <f t="shared" si="10"/>
        <v>3191.5241190409492</v>
      </c>
      <c r="J56" s="66">
        <f t="shared" si="10"/>
        <v>3765.99846046832</v>
      </c>
    </row>
    <row r="57" spans="1:10" ht="21" hidden="1" x14ac:dyDescent="0.25">
      <c r="A57" s="51"/>
      <c r="B57" s="56" t="s">
        <v>114</v>
      </c>
      <c r="C57" s="56" t="s">
        <v>115</v>
      </c>
      <c r="D57" s="57" t="s">
        <v>109</v>
      </c>
      <c r="E57" s="57">
        <v>1</v>
      </c>
      <c r="F57" s="51"/>
      <c r="G57" s="51"/>
      <c r="H57" s="51"/>
      <c r="I57" s="58">
        <f t="shared" si="10"/>
        <v>1073.8377140683499</v>
      </c>
      <c r="J57" s="66">
        <f t="shared" si="10"/>
        <v>1267.1285026006528</v>
      </c>
    </row>
    <row r="58" spans="1:10" ht="31.5" hidden="1" x14ac:dyDescent="0.25">
      <c r="A58" s="51"/>
      <c r="B58" s="56" t="s">
        <v>85</v>
      </c>
      <c r="C58" s="56" t="s">
        <v>86</v>
      </c>
      <c r="D58" s="57" t="s">
        <v>83</v>
      </c>
      <c r="E58" s="57">
        <v>1</v>
      </c>
      <c r="F58" s="51"/>
      <c r="G58" s="51"/>
      <c r="H58" s="51"/>
      <c r="I58" s="58">
        <f t="shared" ref="I58:J59" si="11">I38</f>
        <v>271.05463244474993</v>
      </c>
      <c r="J58" s="66">
        <f t="shared" si="11"/>
        <v>319.84446628480492</v>
      </c>
    </row>
    <row r="59" spans="1:10" ht="31.5" hidden="1" x14ac:dyDescent="0.25">
      <c r="A59" s="51"/>
      <c r="B59" s="56" t="s">
        <v>118</v>
      </c>
      <c r="C59" s="56" t="s">
        <v>119</v>
      </c>
      <c r="D59" s="57" t="s">
        <v>83</v>
      </c>
      <c r="E59" s="57">
        <v>1</v>
      </c>
      <c r="F59" s="51"/>
      <c r="G59" s="51"/>
      <c r="H59" s="51"/>
      <c r="I59" s="58">
        <f t="shared" si="11"/>
        <v>154.55881169189996</v>
      </c>
      <c r="J59" s="66">
        <f t="shared" si="11"/>
        <v>182.37939779644194</v>
      </c>
    </row>
    <row r="60" spans="1:10" hidden="1" x14ac:dyDescent="0.25">
      <c r="A60" s="37"/>
      <c r="B60" s="37"/>
      <c r="C60" s="37"/>
      <c r="D60" s="37"/>
      <c r="E60" s="37"/>
      <c r="F60" s="37"/>
      <c r="G60" s="37"/>
      <c r="H60" s="37"/>
      <c r="I60" s="37"/>
      <c r="J60" s="37"/>
    </row>
    <row r="61" spans="1:10" hidden="1" x14ac:dyDescent="0.25">
      <c r="A61" s="192"/>
      <c r="B61" s="192"/>
      <c r="C61" s="192"/>
      <c r="D61" s="192"/>
      <c r="E61" s="192"/>
      <c r="F61" s="192"/>
      <c r="G61" s="192"/>
      <c r="H61" s="192"/>
      <c r="I61" s="192"/>
      <c r="J61" s="192"/>
    </row>
    <row r="62" spans="1:10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93">
        <f>J40+J29</f>
        <v>18165.804644694857</v>
      </c>
    </row>
    <row r="63" spans="1:10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</row>
    <row r="64" spans="1:10" x14ac:dyDescent="0.25">
      <c r="B64" s="188" t="s">
        <v>682</v>
      </c>
      <c r="C64" s="187"/>
      <c r="D64" s="187"/>
      <c r="E64" s="187"/>
      <c r="F64" s="187"/>
      <c r="G64" s="213"/>
      <c r="H64" s="213"/>
      <c r="I64" s="11"/>
      <c r="J64" s="11"/>
    </row>
    <row r="65" spans="1:11" x14ac:dyDescent="0.25">
      <c r="B65" s="188"/>
      <c r="I65" s="11"/>
      <c r="J65" s="11"/>
    </row>
    <row r="66" spans="1:11" x14ac:dyDescent="0.25">
      <c r="B66" s="188"/>
      <c r="I66" s="11"/>
      <c r="J66" s="11"/>
    </row>
    <row r="67" spans="1:11" x14ac:dyDescent="0.25">
      <c r="B67" s="188" t="s">
        <v>683</v>
      </c>
      <c r="C67" s="187"/>
      <c r="D67" s="187"/>
      <c r="E67" s="187"/>
      <c r="F67" s="187"/>
      <c r="G67" s="213"/>
      <c r="H67" s="213"/>
      <c r="I67" s="11"/>
      <c r="J67" s="11"/>
    </row>
    <row r="68" spans="1:11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</row>
    <row r="69" spans="1:11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</row>
    <row r="70" spans="1:11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</row>
    <row r="71" spans="1:11" hidden="1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</row>
    <row r="72" spans="1:11" hidden="1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</row>
    <row r="73" spans="1:11" hidden="1" x14ac:dyDescent="0.25">
      <c r="A73" s="48"/>
      <c r="B73" s="216" t="s">
        <v>335</v>
      </c>
      <c r="C73" s="216"/>
      <c r="D73" s="49"/>
      <c r="E73" s="49"/>
      <c r="F73" s="49"/>
      <c r="G73" s="49"/>
      <c r="H73" s="49"/>
      <c r="I73" s="49"/>
      <c r="J73" s="49"/>
    </row>
    <row r="74" spans="1:11" hidden="1" x14ac:dyDescent="0.25">
      <c r="A74" s="48"/>
      <c r="B74" s="189"/>
      <c r="C74" s="189" t="s">
        <v>377</v>
      </c>
      <c r="D74" s="49"/>
      <c r="E74" s="49"/>
      <c r="F74" s="49"/>
      <c r="G74" s="49"/>
      <c r="H74" s="49"/>
      <c r="I74" s="49"/>
      <c r="J74" s="49"/>
    </row>
    <row r="75" spans="1:11" ht="21" hidden="1" x14ac:dyDescent="0.25">
      <c r="A75" s="37"/>
      <c r="B75" s="4"/>
      <c r="C75" s="4" t="s">
        <v>70</v>
      </c>
      <c r="D75" s="5" t="s">
        <v>24</v>
      </c>
      <c r="E75" s="5">
        <v>1</v>
      </c>
      <c r="F75" s="37"/>
      <c r="G75" s="37"/>
      <c r="H75" s="37"/>
      <c r="I75" s="39">
        <f>I43</f>
        <v>21.915055389149995</v>
      </c>
      <c r="J75" s="40">
        <f>I75*K75</f>
        <v>25.859765359196992</v>
      </c>
      <c r="K75">
        <v>1.18</v>
      </c>
    </row>
    <row r="76" spans="1:11" ht="21" hidden="1" x14ac:dyDescent="0.25">
      <c r="A76" s="37"/>
      <c r="B76" s="4"/>
      <c r="C76" s="4" t="s">
        <v>74</v>
      </c>
      <c r="D76" s="5" t="s">
        <v>413</v>
      </c>
      <c r="E76" s="5">
        <v>1</v>
      </c>
      <c r="F76" s="37"/>
      <c r="G76" s="37"/>
      <c r="H76" s="37"/>
      <c r="I76" s="39">
        <f>I44</f>
        <v>17.301359517749997</v>
      </c>
      <c r="J76" s="40">
        <f t="shared" ref="J76:J91" si="12">I76*K76</f>
        <v>20.415604230944997</v>
      </c>
      <c r="K76">
        <v>1.18</v>
      </c>
    </row>
    <row r="77" spans="1:11" ht="31.5" hidden="1" x14ac:dyDescent="0.25">
      <c r="A77" s="37"/>
      <c r="B77" s="4"/>
      <c r="C77" s="4" t="s">
        <v>78</v>
      </c>
      <c r="D77" s="5" t="s">
        <v>79</v>
      </c>
      <c r="E77" s="5">
        <v>1</v>
      </c>
      <c r="F77" s="37"/>
      <c r="G77" s="37"/>
      <c r="H77" s="37"/>
      <c r="I77" s="39">
        <f t="shared" ref="I77:I91" si="13">I45</f>
        <v>560.5640483750999</v>
      </c>
      <c r="J77" s="40">
        <f t="shared" si="12"/>
        <v>661.46557708261787</v>
      </c>
      <c r="K77">
        <v>1.18</v>
      </c>
    </row>
    <row r="78" spans="1:11" s="73" customFormat="1" ht="31.5" hidden="1" x14ac:dyDescent="0.25">
      <c r="A78" s="68"/>
      <c r="B78" s="69"/>
      <c r="C78" s="69" t="s">
        <v>338</v>
      </c>
      <c r="D78" s="70" t="s">
        <v>83</v>
      </c>
      <c r="E78" s="70">
        <v>1</v>
      </c>
      <c r="F78" s="68"/>
      <c r="G78" s="68"/>
      <c r="H78" s="68"/>
      <c r="I78" s="71">
        <f>I46+I79+I80+I81*1.6</f>
        <v>690.9009567421499</v>
      </c>
      <c r="J78" s="72">
        <f t="shared" si="12"/>
        <v>815.26312895573687</v>
      </c>
      <c r="K78" s="73">
        <v>1.18</v>
      </c>
    </row>
    <row r="79" spans="1:11" s="52" customFormat="1" ht="31.5" hidden="1" x14ac:dyDescent="0.25">
      <c r="A79" s="51"/>
      <c r="B79" s="56"/>
      <c r="C79" s="56" t="s">
        <v>86</v>
      </c>
      <c r="D79" s="57" t="s">
        <v>83</v>
      </c>
      <c r="E79" s="57">
        <v>1</v>
      </c>
      <c r="F79" s="51"/>
      <c r="G79" s="51"/>
      <c r="H79" s="51"/>
      <c r="I79" s="39">
        <f t="shared" si="13"/>
        <v>271.05463244474993</v>
      </c>
      <c r="J79" s="40">
        <f t="shared" si="12"/>
        <v>319.84446628480492</v>
      </c>
      <c r="K79">
        <v>1.18</v>
      </c>
    </row>
    <row r="80" spans="1:11" s="52" customFormat="1" ht="21" hidden="1" x14ac:dyDescent="0.25">
      <c r="A80" s="51"/>
      <c r="B80" s="56"/>
      <c r="C80" s="56" t="s">
        <v>89</v>
      </c>
      <c r="D80" s="57" t="s">
        <v>83</v>
      </c>
      <c r="E80" s="57">
        <v>1</v>
      </c>
      <c r="F80" s="51"/>
      <c r="G80" s="51"/>
      <c r="H80" s="51"/>
      <c r="I80" s="39">
        <f t="shared" si="13"/>
        <v>182.24098692029997</v>
      </c>
      <c r="J80" s="40">
        <f t="shared" si="12"/>
        <v>215.04436456595397</v>
      </c>
      <c r="K80">
        <v>1.18</v>
      </c>
    </row>
    <row r="81" spans="1:11" s="52" customFormat="1" hidden="1" x14ac:dyDescent="0.25">
      <c r="A81" s="51"/>
      <c r="B81" s="56"/>
      <c r="C81" s="56" t="s">
        <v>91</v>
      </c>
      <c r="D81" s="57" t="s">
        <v>57</v>
      </c>
      <c r="E81" s="57">
        <v>1</v>
      </c>
      <c r="F81" s="51"/>
      <c r="G81" s="51"/>
      <c r="H81" s="51"/>
      <c r="I81" s="39">
        <f t="shared" si="13"/>
        <v>34.602719035499995</v>
      </c>
      <c r="J81" s="40">
        <f t="shared" si="12"/>
        <v>40.831208461889993</v>
      </c>
      <c r="K81">
        <v>1.18</v>
      </c>
    </row>
    <row r="82" spans="1:11" ht="42" hidden="1" x14ac:dyDescent="0.25">
      <c r="A82" s="37"/>
      <c r="B82" s="4"/>
      <c r="C82" s="4" t="s">
        <v>94</v>
      </c>
      <c r="D82" s="5" t="s">
        <v>95</v>
      </c>
      <c r="E82" s="5">
        <v>1</v>
      </c>
      <c r="F82" s="37"/>
      <c r="G82" s="37"/>
      <c r="H82" s="37"/>
      <c r="I82" s="39">
        <f t="shared" si="13"/>
        <v>3356.4637464434995</v>
      </c>
      <c r="J82" s="40">
        <f t="shared" si="12"/>
        <v>3960.6272208033292</v>
      </c>
      <c r="K82">
        <v>1.18</v>
      </c>
    </row>
    <row r="83" spans="1:11" hidden="1" x14ac:dyDescent="0.25">
      <c r="A83" s="37"/>
      <c r="B83" s="37"/>
      <c r="C83" s="41" t="s">
        <v>417</v>
      </c>
      <c r="D83" s="37"/>
      <c r="E83" s="37"/>
      <c r="F83" s="37"/>
      <c r="G83" s="37"/>
      <c r="H83" s="37"/>
      <c r="I83" s="39"/>
      <c r="J83" s="40"/>
      <c r="K83">
        <v>1.18</v>
      </c>
    </row>
    <row r="84" spans="1:11" hidden="1" x14ac:dyDescent="0.25">
      <c r="A84" s="37"/>
      <c r="B84" s="4"/>
      <c r="C84" s="4" t="s">
        <v>99</v>
      </c>
      <c r="D84" s="5" t="s">
        <v>400</v>
      </c>
      <c r="E84" s="5">
        <v>1</v>
      </c>
      <c r="F84" s="37"/>
      <c r="G84" s="37"/>
      <c r="H84" s="37"/>
      <c r="I84" s="39">
        <f t="shared" si="13"/>
        <v>980.41037267249988</v>
      </c>
      <c r="J84" s="40">
        <f t="shared" si="12"/>
        <v>1156.8842397535498</v>
      </c>
      <c r="K84">
        <v>1.18</v>
      </c>
    </row>
    <row r="85" spans="1:11" hidden="1" x14ac:dyDescent="0.25">
      <c r="A85" s="37"/>
      <c r="B85" s="4"/>
      <c r="C85" s="4" t="s">
        <v>103</v>
      </c>
      <c r="D85" s="5" t="s">
        <v>400</v>
      </c>
      <c r="E85" s="5">
        <v>1</v>
      </c>
      <c r="F85" s="37"/>
      <c r="G85" s="37"/>
      <c r="H85" s="37"/>
      <c r="I85" s="39">
        <f t="shared" si="13"/>
        <v>146.48484391694998</v>
      </c>
      <c r="J85" s="40">
        <f t="shared" si="12"/>
        <v>172.85211582200097</v>
      </c>
      <c r="K85">
        <v>1.18</v>
      </c>
    </row>
    <row r="86" spans="1:11" hidden="1" x14ac:dyDescent="0.25">
      <c r="A86" s="37"/>
      <c r="B86" s="4"/>
      <c r="C86" s="4" t="s">
        <v>342</v>
      </c>
      <c r="E86" s="5">
        <v>1</v>
      </c>
      <c r="F86" s="37"/>
      <c r="G86" s="37"/>
      <c r="H86" s="37"/>
      <c r="I86" s="39">
        <f t="shared" si="13"/>
        <v>139.56430010984997</v>
      </c>
      <c r="J86" s="40">
        <f t="shared" si="12"/>
        <v>164.68587412962296</v>
      </c>
      <c r="K86">
        <v>1.18</v>
      </c>
    </row>
    <row r="87" spans="1:11" ht="31.5" hidden="1" x14ac:dyDescent="0.25">
      <c r="A87" s="37"/>
      <c r="B87" s="4"/>
      <c r="C87" s="4" t="s">
        <v>339</v>
      </c>
      <c r="D87" s="5" t="s">
        <v>24</v>
      </c>
      <c r="E87" s="5">
        <v>1</v>
      </c>
      <c r="F87" s="37"/>
      <c r="G87" s="37"/>
      <c r="H87" s="37"/>
      <c r="I87" s="39">
        <f>I55+(I90+I91)*3*0.8</f>
        <v>5677.8448241384085</v>
      </c>
      <c r="J87" s="40">
        <f t="shared" si="12"/>
        <v>6699.8568924833216</v>
      </c>
      <c r="K87">
        <v>1.18</v>
      </c>
    </row>
    <row r="88" spans="1:11" ht="21.75" hidden="1" customHeight="1" x14ac:dyDescent="0.25">
      <c r="A88" s="37"/>
      <c r="B88" s="4"/>
      <c r="C88" s="4" t="s">
        <v>340</v>
      </c>
      <c r="D88" s="5" t="s">
        <v>24</v>
      </c>
      <c r="E88" s="5">
        <v>1</v>
      </c>
      <c r="F88" s="37"/>
      <c r="G88" s="37"/>
      <c r="H88" s="37"/>
      <c r="I88" s="39">
        <f>I56+(I90+I91)*2*0.8</f>
        <v>3872.505629659589</v>
      </c>
      <c r="J88" s="40">
        <f t="shared" si="12"/>
        <v>4569.5566429983146</v>
      </c>
      <c r="K88">
        <v>1.18</v>
      </c>
    </row>
    <row r="89" spans="1:11" ht="21" hidden="1" x14ac:dyDescent="0.25">
      <c r="A89" s="37"/>
      <c r="B89" s="4"/>
      <c r="C89" s="4" t="s">
        <v>341</v>
      </c>
      <c r="D89" s="5" t="s">
        <v>24</v>
      </c>
      <c r="E89" s="5">
        <v>1</v>
      </c>
      <c r="F89" s="37"/>
      <c r="G89" s="37"/>
      <c r="H89" s="37"/>
      <c r="I89" s="39">
        <f>I57+(I90+I91)*0.8</f>
        <v>1414.3284693776698</v>
      </c>
      <c r="J89" s="40">
        <f t="shared" si="12"/>
        <v>1668.9075938656501</v>
      </c>
      <c r="K89">
        <v>1.18</v>
      </c>
    </row>
    <row r="90" spans="1:11" s="52" customFormat="1" ht="31.5" hidden="1" x14ac:dyDescent="0.25">
      <c r="A90" s="51"/>
      <c r="B90" s="56" t="s">
        <v>85</v>
      </c>
      <c r="C90" s="56" t="s">
        <v>86</v>
      </c>
      <c r="D90" s="57" t="s">
        <v>83</v>
      </c>
      <c r="E90" s="57">
        <v>1</v>
      </c>
      <c r="F90" s="51"/>
      <c r="G90" s="51"/>
      <c r="H90" s="51"/>
      <c r="I90" s="58">
        <f t="shared" si="13"/>
        <v>271.05463244474993</v>
      </c>
      <c r="J90" s="66">
        <f t="shared" si="12"/>
        <v>319.84446628480492</v>
      </c>
      <c r="K90" s="52">
        <v>1.18</v>
      </c>
    </row>
    <row r="91" spans="1:11" s="52" customFormat="1" ht="31.5" hidden="1" x14ac:dyDescent="0.25">
      <c r="A91" s="51"/>
      <c r="B91" s="56" t="s">
        <v>118</v>
      </c>
      <c r="C91" s="56" t="s">
        <v>119</v>
      </c>
      <c r="D91" s="57" t="s">
        <v>83</v>
      </c>
      <c r="E91" s="57">
        <v>1</v>
      </c>
      <c r="F91" s="51"/>
      <c r="G91" s="51"/>
      <c r="H91" s="51"/>
      <c r="I91" s="58">
        <f t="shared" si="13"/>
        <v>154.55881169189996</v>
      </c>
      <c r="J91" s="66">
        <f t="shared" si="12"/>
        <v>182.37939779644194</v>
      </c>
      <c r="K91" s="52">
        <v>1.18</v>
      </c>
    </row>
    <row r="92" spans="1:11" hidden="1" x14ac:dyDescent="0.25"/>
    <row r="93" spans="1:11" hidden="1" x14ac:dyDescent="0.25"/>
  </sheetData>
  <mergeCells count="26">
    <mergeCell ref="E1:K3"/>
    <mergeCell ref="H8:I8"/>
    <mergeCell ref="F9:G9"/>
    <mergeCell ref="H9:I9"/>
    <mergeCell ref="A10:J10"/>
    <mergeCell ref="A1:D1"/>
    <mergeCell ref="A2:D2"/>
    <mergeCell ref="A3:D3"/>
    <mergeCell ref="A4:D4"/>
    <mergeCell ref="A5:J5"/>
    <mergeCell ref="A6:J6"/>
    <mergeCell ref="A7:J7"/>
    <mergeCell ref="F8:G8"/>
    <mergeCell ref="B73:C73"/>
    <mergeCell ref="A16:D16"/>
    <mergeCell ref="E16:J16"/>
    <mergeCell ref="B41:C41"/>
    <mergeCell ref="B30:G30"/>
    <mergeCell ref="B20:G20"/>
    <mergeCell ref="G64:H64"/>
    <mergeCell ref="G67:H67"/>
    <mergeCell ref="A15:J15"/>
    <mergeCell ref="A14:J14"/>
    <mergeCell ref="A13:J13"/>
    <mergeCell ref="A12:J12"/>
    <mergeCell ref="A11:J11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24"/>
  <sheetViews>
    <sheetView view="pageBreakPreview" zoomScale="115" zoomScaleNormal="100" zoomScaleSheetLayoutView="115" workbookViewId="0">
      <selection activeCell="C123" sqref="C123"/>
    </sheetView>
  </sheetViews>
  <sheetFormatPr defaultRowHeight="15" x14ac:dyDescent="0.25"/>
  <cols>
    <col min="1" max="1" width="5.140625" customWidth="1"/>
    <col min="2" max="2" width="16.5703125" customWidth="1"/>
    <col min="3" max="3" width="43.28515625" customWidth="1"/>
    <col min="4" max="4" width="10" customWidth="1"/>
    <col min="5" max="5" width="11.85546875" customWidth="1"/>
    <col min="6" max="6" width="11.28515625" customWidth="1"/>
    <col min="7" max="7" width="10.5703125" customWidth="1"/>
    <col min="8" max="8" width="10" customWidth="1"/>
    <col min="9" max="10" width="12" customWidth="1"/>
    <col min="11" max="11" width="0" hidden="1" customWidth="1"/>
  </cols>
  <sheetData>
    <row r="1" spans="1:11" ht="15" customHeight="1" x14ac:dyDescent="0.25">
      <c r="A1" s="209"/>
      <c r="B1" s="209"/>
      <c r="C1" s="209"/>
      <c r="D1" s="209"/>
      <c r="E1" s="199" t="s">
        <v>705</v>
      </c>
      <c r="F1" s="199"/>
      <c r="G1" s="199"/>
      <c r="H1" s="199"/>
      <c r="I1" s="199"/>
      <c r="J1" s="199"/>
      <c r="K1" s="199"/>
    </row>
    <row r="2" spans="1:11" x14ac:dyDescent="0.25">
      <c r="A2" s="209"/>
      <c r="B2" s="209"/>
      <c r="C2" s="209"/>
      <c r="D2" s="209"/>
      <c r="E2" s="199"/>
      <c r="F2" s="199"/>
      <c r="G2" s="199"/>
      <c r="H2" s="199"/>
      <c r="I2" s="199"/>
      <c r="J2" s="199"/>
      <c r="K2" s="199"/>
    </row>
    <row r="3" spans="1:11" x14ac:dyDescent="0.25">
      <c r="A3" s="209"/>
      <c r="B3" s="209"/>
      <c r="C3" s="209"/>
      <c r="D3" s="209"/>
      <c r="E3" s="199"/>
      <c r="F3" s="199"/>
      <c r="G3" s="199"/>
      <c r="H3" s="199"/>
      <c r="I3" s="199"/>
      <c r="J3" s="199"/>
      <c r="K3" s="199"/>
    </row>
    <row r="4" spans="1:11" x14ac:dyDescent="0.25">
      <c r="A4" s="210"/>
      <c r="B4" s="210"/>
      <c r="C4" s="210"/>
      <c r="D4" s="210"/>
      <c r="F4" s="214" t="s">
        <v>415</v>
      </c>
      <c r="G4" s="214"/>
      <c r="H4" s="214"/>
      <c r="I4" s="214"/>
      <c r="J4" s="214"/>
    </row>
    <row r="5" spans="1:11" ht="15" customHeight="1" x14ac:dyDescent="0.25">
      <c r="A5" s="211" t="s">
        <v>0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1" ht="15" customHeight="1" x14ac:dyDescent="0.25">
      <c r="A6" s="211" t="s">
        <v>1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1" ht="15" customHeight="1" x14ac:dyDescent="0.25">
      <c r="A7" s="211" t="s">
        <v>431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1" x14ac:dyDescent="0.25">
      <c r="A8" t="s">
        <v>334</v>
      </c>
      <c r="F8" s="209"/>
      <c r="G8" s="209"/>
      <c r="H8" s="212"/>
      <c r="I8" s="212"/>
      <c r="J8" s="15"/>
    </row>
    <row r="9" spans="1:11" x14ac:dyDescent="0.25">
      <c r="A9" t="s">
        <v>418</v>
      </c>
      <c r="F9" s="209"/>
      <c r="G9" s="209"/>
      <c r="H9" s="212"/>
      <c r="I9" s="212"/>
      <c r="J9" s="15"/>
    </row>
    <row r="10" spans="1:11" x14ac:dyDescent="0.25">
      <c r="A10" s="196" t="s">
        <v>386</v>
      </c>
      <c r="B10" s="197"/>
      <c r="C10" s="197"/>
      <c r="D10" s="197"/>
      <c r="E10" s="197"/>
      <c r="F10" s="197"/>
      <c r="G10" s="197"/>
      <c r="H10" s="197"/>
      <c r="I10" s="197"/>
      <c r="J10" s="198"/>
    </row>
    <row r="11" spans="1:11" x14ac:dyDescent="0.25">
      <c r="A11" s="223" t="s">
        <v>58</v>
      </c>
      <c r="B11" s="223"/>
      <c r="C11" s="223"/>
      <c r="D11" s="223"/>
      <c r="E11" s="259" t="s">
        <v>59</v>
      </c>
      <c r="F11" s="259"/>
      <c r="G11" s="259"/>
      <c r="H11" s="259"/>
      <c r="I11" s="259"/>
      <c r="J11" s="259"/>
    </row>
    <row r="12" spans="1:11" ht="18.75" customHeight="1" x14ac:dyDescent="0.25">
      <c r="A12" s="225" t="s">
        <v>387</v>
      </c>
      <c r="B12" s="226"/>
      <c r="C12" s="226"/>
      <c r="D12" s="227"/>
      <c r="E12" s="228" t="s">
        <v>432</v>
      </c>
      <c r="F12" s="229"/>
      <c r="G12" s="229"/>
      <c r="H12" s="229"/>
      <c r="I12" s="229"/>
      <c r="J12" s="230"/>
    </row>
    <row r="13" spans="1:11" ht="18.75" customHeight="1" x14ac:dyDescent="0.25">
      <c r="A13" s="258" t="s">
        <v>337</v>
      </c>
      <c r="B13" s="218"/>
      <c r="C13" s="218"/>
      <c r="D13" s="219"/>
      <c r="E13" s="232" t="s">
        <v>337</v>
      </c>
      <c r="F13" s="221"/>
      <c r="G13" s="221"/>
      <c r="H13" s="221"/>
      <c r="I13" s="221"/>
      <c r="J13" s="222"/>
    </row>
    <row r="14" spans="1:11" ht="18.75" customHeight="1" x14ac:dyDescent="0.25">
      <c r="A14" s="256" t="s">
        <v>60</v>
      </c>
      <c r="B14" s="218"/>
      <c r="C14" s="218"/>
      <c r="D14" s="219"/>
      <c r="E14" s="232" t="s">
        <v>60</v>
      </c>
      <c r="F14" s="221"/>
      <c r="G14" s="221"/>
      <c r="H14" s="221"/>
      <c r="I14" s="221"/>
      <c r="J14" s="222"/>
    </row>
    <row r="15" spans="1:11" ht="18.75" customHeight="1" x14ac:dyDescent="0.25">
      <c r="A15" s="255" t="s">
        <v>61</v>
      </c>
      <c r="B15" s="218"/>
      <c r="C15" s="218"/>
      <c r="D15" s="219"/>
      <c r="E15" s="232" t="s">
        <v>63</v>
      </c>
      <c r="F15" s="221"/>
      <c r="G15" s="221"/>
      <c r="H15" s="221"/>
      <c r="I15" s="221"/>
      <c r="J15" s="222"/>
    </row>
    <row r="16" spans="1:11" ht="18.75" customHeight="1" x14ac:dyDescent="0.25">
      <c r="A16" s="256" t="s">
        <v>62</v>
      </c>
      <c r="B16" s="218"/>
      <c r="C16" s="218"/>
      <c r="D16" s="219"/>
      <c r="E16" s="232"/>
      <c r="F16" s="221"/>
      <c r="G16" s="221"/>
      <c r="H16" s="221"/>
      <c r="I16" s="221"/>
      <c r="J16" s="222"/>
    </row>
    <row r="17" spans="1:10" ht="18.75" customHeight="1" x14ac:dyDescent="0.25">
      <c r="A17" s="257" t="s">
        <v>63</v>
      </c>
      <c r="B17" s="234"/>
      <c r="C17" s="234"/>
      <c r="D17" s="235"/>
      <c r="E17" s="236"/>
      <c r="F17" s="237"/>
      <c r="G17" s="237"/>
      <c r="H17" s="237"/>
      <c r="I17" s="237"/>
      <c r="J17" s="238"/>
    </row>
    <row r="18" spans="1:10" ht="18.75" customHeight="1" x14ac:dyDescent="0.25">
      <c r="A18" s="239">
        <f>1.011*1.05*1.04*1.0549*1.03</f>
        <v>1.1995609265639999</v>
      </c>
      <c r="B18" s="240"/>
      <c r="C18" s="240"/>
      <c r="D18" s="241"/>
      <c r="E18" s="242">
        <f>1.011*1.05*1.03</f>
        <v>1.0933965000000001</v>
      </c>
      <c r="F18" s="243"/>
      <c r="G18" s="243"/>
      <c r="H18" s="243"/>
      <c r="I18" s="243"/>
      <c r="J18" s="244"/>
    </row>
    <row r="19" spans="1:10" ht="45" x14ac:dyDescent="0.25">
      <c r="A19" s="3" t="s">
        <v>2</v>
      </c>
      <c r="B19" s="3" t="s">
        <v>3</v>
      </c>
      <c r="C19" s="3" t="s">
        <v>4</v>
      </c>
      <c r="D19" s="3" t="s">
        <v>5</v>
      </c>
      <c r="E19" s="3" t="s">
        <v>6</v>
      </c>
      <c r="F19" s="3" t="s">
        <v>7</v>
      </c>
      <c r="G19" s="3" t="s">
        <v>8</v>
      </c>
      <c r="H19" s="12" t="s">
        <v>64</v>
      </c>
      <c r="I19" s="21" t="s">
        <v>65</v>
      </c>
      <c r="J19" s="21" t="s">
        <v>66</v>
      </c>
    </row>
    <row r="20" spans="1:10" x14ac:dyDescent="0.25">
      <c r="A20" s="1"/>
      <c r="H20" s="11"/>
      <c r="I20" s="11"/>
      <c r="J20" s="11"/>
    </row>
    <row r="21" spans="1:10" x14ac:dyDescent="0.25">
      <c r="A21" s="3">
        <v>1</v>
      </c>
      <c r="B21" s="3">
        <v>2</v>
      </c>
      <c r="C21" s="3">
        <v>3</v>
      </c>
      <c r="D21" s="3">
        <v>4</v>
      </c>
      <c r="E21" s="3">
        <v>5</v>
      </c>
      <c r="F21" s="3">
        <v>6</v>
      </c>
      <c r="G21" s="3">
        <v>7</v>
      </c>
      <c r="H21" s="3">
        <v>8</v>
      </c>
      <c r="I21" s="3">
        <v>9</v>
      </c>
      <c r="J21" s="3">
        <v>10</v>
      </c>
    </row>
    <row r="22" spans="1:10" x14ac:dyDescent="0.25">
      <c r="A22" s="23"/>
      <c r="B22" s="208" t="s">
        <v>433</v>
      </c>
      <c r="C22" s="208"/>
      <c r="D22" s="208"/>
      <c r="E22" s="208"/>
      <c r="F22" s="208"/>
      <c r="G22" s="208"/>
      <c r="H22" s="11"/>
      <c r="I22" s="11"/>
      <c r="J22" s="11"/>
    </row>
    <row r="23" spans="1:10" ht="31.5" x14ac:dyDescent="0.25">
      <c r="A23" s="5" t="s">
        <v>9</v>
      </c>
      <c r="B23" s="4" t="s">
        <v>121</v>
      </c>
      <c r="C23" s="4" t="s">
        <v>364</v>
      </c>
      <c r="D23" s="5" t="s">
        <v>109</v>
      </c>
      <c r="E23" s="5">
        <v>1</v>
      </c>
      <c r="F23" s="5" t="s">
        <v>122</v>
      </c>
      <c r="G23" s="5">
        <v>846</v>
      </c>
      <c r="H23" s="82">
        <f>A18</f>
        <v>1.1995609265639999</v>
      </c>
      <c r="I23" s="17">
        <f>H23*G23</f>
        <v>1014.828543873144</v>
      </c>
      <c r="J23" s="13">
        <f>I23*1.18</f>
        <v>1197.4976817703098</v>
      </c>
    </row>
    <row r="24" spans="1:10" ht="31.5" x14ac:dyDescent="0.25">
      <c r="A24" s="5" t="s">
        <v>11</v>
      </c>
      <c r="B24" s="4" t="s">
        <v>123</v>
      </c>
      <c r="C24" s="4" t="s">
        <v>422</v>
      </c>
      <c r="D24" s="5" t="s">
        <v>109</v>
      </c>
      <c r="E24" s="5">
        <v>1</v>
      </c>
      <c r="F24" s="5" t="s">
        <v>124</v>
      </c>
      <c r="G24" s="5">
        <v>291</v>
      </c>
      <c r="H24" s="82">
        <f>H23</f>
        <v>1.1995609265639999</v>
      </c>
      <c r="I24" s="16">
        <f>H24*G24</f>
        <v>349.07222963012396</v>
      </c>
      <c r="J24" s="14">
        <f>I24*1.18</f>
        <v>411.90523096354627</v>
      </c>
    </row>
    <row r="25" spans="1:10" ht="31.5" x14ac:dyDescent="0.25">
      <c r="A25" s="5" t="s">
        <v>13</v>
      </c>
      <c r="B25" s="4" t="s">
        <v>125</v>
      </c>
      <c r="C25" s="4" t="s">
        <v>358</v>
      </c>
      <c r="D25" s="5" t="s">
        <v>109</v>
      </c>
      <c r="E25" s="5">
        <v>1</v>
      </c>
      <c r="F25" s="5" t="s">
        <v>126</v>
      </c>
      <c r="G25" s="5">
        <v>338</v>
      </c>
      <c r="H25" s="82">
        <f>H24</f>
        <v>1.1995609265639999</v>
      </c>
      <c r="I25" s="16">
        <f t="shared" ref="I25:I26" si="0">H25*G25</f>
        <v>405.45159317863198</v>
      </c>
      <c r="J25" s="14">
        <f t="shared" ref="J25:J42" si="1">I25*1.18</f>
        <v>478.43287995078572</v>
      </c>
    </row>
    <row r="26" spans="1:10" ht="31.5" x14ac:dyDescent="0.25">
      <c r="A26" s="5" t="s">
        <v>14</v>
      </c>
      <c r="B26" s="4" t="s">
        <v>127</v>
      </c>
      <c r="C26" s="4" t="s">
        <v>423</v>
      </c>
      <c r="D26" s="5" t="s">
        <v>109</v>
      </c>
      <c r="E26" s="5">
        <v>1</v>
      </c>
      <c r="F26" s="45" t="s">
        <v>128</v>
      </c>
      <c r="G26" s="43">
        <v>7411</v>
      </c>
      <c r="H26" s="82">
        <f t="shared" ref="H26:H36" si="2">H25</f>
        <v>1.1995609265639999</v>
      </c>
      <c r="I26" s="16">
        <f t="shared" si="0"/>
        <v>8889.9460267658033</v>
      </c>
      <c r="J26" s="14">
        <f t="shared" si="1"/>
        <v>10490.136311583647</v>
      </c>
    </row>
    <row r="27" spans="1:10" ht="27.75" customHeight="1" x14ac:dyDescent="0.25">
      <c r="A27" s="31" t="s">
        <v>15</v>
      </c>
      <c r="B27" s="2" t="s">
        <v>129</v>
      </c>
      <c r="C27" s="7" t="s">
        <v>404</v>
      </c>
      <c r="D27" s="5" t="s">
        <v>109</v>
      </c>
      <c r="E27" s="42">
        <v>1</v>
      </c>
      <c r="F27" s="47">
        <v>3249.1</v>
      </c>
      <c r="G27" s="8">
        <v>3249</v>
      </c>
      <c r="H27" s="82">
        <f t="shared" si="2"/>
        <v>1.1995609265639999</v>
      </c>
      <c r="I27" s="16">
        <f t="shared" ref="I27:I29" si="3">H27*G27</f>
        <v>3897.3734504064359</v>
      </c>
      <c r="J27" s="14">
        <f t="shared" si="1"/>
        <v>4598.9006714795942</v>
      </c>
    </row>
    <row r="28" spans="1:10" ht="31.5" x14ac:dyDescent="0.25">
      <c r="A28" s="5" t="s">
        <v>16</v>
      </c>
      <c r="B28" s="4" t="s">
        <v>130</v>
      </c>
      <c r="C28" s="4" t="s">
        <v>365</v>
      </c>
      <c r="D28" s="5" t="s">
        <v>109</v>
      </c>
      <c r="E28" s="5">
        <v>1</v>
      </c>
      <c r="F28" s="46" t="s">
        <v>131</v>
      </c>
      <c r="G28" s="44">
        <v>11603</v>
      </c>
      <c r="H28" s="82">
        <f t="shared" si="2"/>
        <v>1.1995609265639999</v>
      </c>
      <c r="I28" s="16">
        <f t="shared" si="3"/>
        <v>13918.50543092209</v>
      </c>
      <c r="J28" s="14">
        <f t="shared" si="1"/>
        <v>16423.836408488067</v>
      </c>
    </row>
    <row r="29" spans="1:10" ht="21" x14ac:dyDescent="0.25">
      <c r="A29" s="5" t="s">
        <v>17</v>
      </c>
      <c r="B29" s="4" t="s">
        <v>132</v>
      </c>
      <c r="C29" s="30" t="s">
        <v>424</v>
      </c>
      <c r="D29" s="5" t="s">
        <v>425</v>
      </c>
      <c r="E29" s="5" t="s">
        <v>10</v>
      </c>
      <c r="F29" s="5" t="s">
        <v>133</v>
      </c>
      <c r="G29" s="5">
        <v>28</v>
      </c>
      <c r="H29" s="82">
        <f t="shared" si="2"/>
        <v>1.1995609265639999</v>
      </c>
      <c r="I29" s="16">
        <f t="shared" si="3"/>
        <v>33.587705943791995</v>
      </c>
      <c r="J29" s="14">
        <f t="shared" si="1"/>
        <v>39.633493013674553</v>
      </c>
    </row>
    <row r="30" spans="1:10" ht="35.25" customHeight="1" x14ac:dyDescent="0.25">
      <c r="A30" s="5" t="s">
        <v>18</v>
      </c>
      <c r="B30" s="4" t="s">
        <v>134</v>
      </c>
      <c r="C30" s="4" t="s">
        <v>350</v>
      </c>
      <c r="D30" s="5" t="s">
        <v>135</v>
      </c>
      <c r="E30" s="5">
        <v>1</v>
      </c>
      <c r="F30" s="5" t="s">
        <v>136</v>
      </c>
      <c r="G30" s="8">
        <v>4192</v>
      </c>
      <c r="H30" s="82">
        <f t="shared" si="2"/>
        <v>1.1995609265639999</v>
      </c>
      <c r="I30" s="16">
        <f t="shared" ref="I30:I36" si="4">H30*G30</f>
        <v>5028.5594041562881</v>
      </c>
      <c r="J30" s="14">
        <f t="shared" si="1"/>
        <v>5933.7000969044193</v>
      </c>
    </row>
    <row r="31" spans="1:10" ht="21" x14ac:dyDescent="0.25">
      <c r="A31" s="5" t="s">
        <v>20</v>
      </c>
      <c r="B31" s="4" t="s">
        <v>137</v>
      </c>
      <c r="C31" s="4" t="s">
        <v>370</v>
      </c>
      <c r="D31" s="5" t="s">
        <v>30</v>
      </c>
      <c r="E31" s="5" t="s">
        <v>12</v>
      </c>
      <c r="F31" s="5" t="s">
        <v>138</v>
      </c>
      <c r="G31" s="5">
        <v>103</v>
      </c>
      <c r="H31" s="82">
        <f t="shared" si="2"/>
        <v>1.1995609265639999</v>
      </c>
      <c r="I31" s="16">
        <f t="shared" si="4"/>
        <v>123.55477543609199</v>
      </c>
      <c r="J31" s="14">
        <f t="shared" si="1"/>
        <v>145.79463501458855</v>
      </c>
    </row>
    <row r="32" spans="1:10" ht="21" x14ac:dyDescent="0.25">
      <c r="A32" s="5" t="s">
        <v>21</v>
      </c>
      <c r="B32" s="4" t="s">
        <v>139</v>
      </c>
      <c r="C32" s="4" t="s">
        <v>351</v>
      </c>
      <c r="D32" s="5" t="s">
        <v>30</v>
      </c>
      <c r="E32" s="5" t="s">
        <v>12</v>
      </c>
      <c r="F32" s="5" t="s">
        <v>140</v>
      </c>
      <c r="G32" s="5">
        <v>82</v>
      </c>
      <c r="H32" s="82">
        <f t="shared" si="2"/>
        <v>1.1995609265639999</v>
      </c>
      <c r="I32" s="16">
        <f t="shared" si="4"/>
        <v>98.363995978247999</v>
      </c>
      <c r="J32" s="14">
        <f t="shared" si="1"/>
        <v>116.06951525433263</v>
      </c>
    </row>
    <row r="33" spans="1:10" ht="21" x14ac:dyDescent="0.25">
      <c r="A33" s="5" t="s">
        <v>22</v>
      </c>
      <c r="B33" s="4" t="s">
        <v>141</v>
      </c>
      <c r="C33" s="4" t="s">
        <v>426</v>
      </c>
      <c r="D33" s="5" t="s">
        <v>30</v>
      </c>
      <c r="E33" s="5" t="s">
        <v>12</v>
      </c>
      <c r="F33" s="5" t="s">
        <v>142</v>
      </c>
      <c r="G33" s="5">
        <v>93</v>
      </c>
      <c r="H33" s="82">
        <f t="shared" si="2"/>
        <v>1.1995609265639999</v>
      </c>
      <c r="I33" s="16">
        <f t="shared" si="4"/>
        <v>111.55916617045199</v>
      </c>
      <c r="J33" s="14">
        <f t="shared" si="1"/>
        <v>131.63981608113335</v>
      </c>
    </row>
    <row r="34" spans="1:10" ht="31.5" x14ac:dyDescent="0.25">
      <c r="A34" s="5" t="s">
        <v>23</v>
      </c>
      <c r="B34" s="4" t="s">
        <v>143</v>
      </c>
      <c r="C34" s="4" t="s">
        <v>427</v>
      </c>
      <c r="D34" s="5" t="s">
        <v>144</v>
      </c>
      <c r="E34" s="5">
        <v>1</v>
      </c>
      <c r="F34" s="5" t="s">
        <v>145</v>
      </c>
      <c r="G34" s="8">
        <v>1199</v>
      </c>
      <c r="H34" s="82">
        <f t="shared" si="2"/>
        <v>1.1995609265639999</v>
      </c>
      <c r="I34" s="16">
        <f t="shared" si="4"/>
        <v>1438.2735509502359</v>
      </c>
      <c r="J34" s="14">
        <f t="shared" si="1"/>
        <v>1697.1627901212782</v>
      </c>
    </row>
    <row r="35" spans="1:10" ht="31.5" x14ac:dyDescent="0.25">
      <c r="A35" s="5" t="s">
        <v>25</v>
      </c>
      <c r="B35" s="4" t="s">
        <v>146</v>
      </c>
      <c r="C35" s="4" t="s">
        <v>354</v>
      </c>
      <c r="D35" s="5" t="s">
        <v>24</v>
      </c>
      <c r="E35" s="5">
        <v>1</v>
      </c>
      <c r="F35" s="5" t="s">
        <v>147</v>
      </c>
      <c r="G35" s="8">
        <v>1650</v>
      </c>
      <c r="H35" s="82">
        <f t="shared" si="2"/>
        <v>1.1995609265639999</v>
      </c>
      <c r="I35" s="16">
        <f t="shared" si="4"/>
        <v>1979.2755288305998</v>
      </c>
      <c r="J35" s="14">
        <f t="shared" si="1"/>
        <v>2335.5451240201078</v>
      </c>
    </row>
    <row r="36" spans="1:10" ht="21" x14ac:dyDescent="0.25">
      <c r="A36" s="5" t="s">
        <v>29</v>
      </c>
      <c r="B36" s="4" t="s">
        <v>148</v>
      </c>
      <c r="C36" s="4" t="s">
        <v>428</v>
      </c>
      <c r="D36" s="5" t="s">
        <v>19</v>
      </c>
      <c r="E36" s="5" t="s">
        <v>12</v>
      </c>
      <c r="F36" s="5" t="s">
        <v>149</v>
      </c>
      <c r="G36" s="5">
        <v>956</v>
      </c>
      <c r="H36" s="82">
        <f t="shared" si="2"/>
        <v>1.1995609265639999</v>
      </c>
      <c r="I36" s="16">
        <f t="shared" si="4"/>
        <v>1146.7802457951839</v>
      </c>
      <c r="J36" s="14">
        <f t="shared" si="1"/>
        <v>1353.2006900383169</v>
      </c>
    </row>
    <row r="37" spans="1:10" x14ac:dyDescent="0.25">
      <c r="A37" s="62"/>
      <c r="B37" s="18"/>
      <c r="C37" s="18"/>
      <c r="D37" s="62"/>
      <c r="E37" s="62"/>
      <c r="F37" s="62"/>
      <c r="G37" s="62"/>
      <c r="H37" s="83"/>
      <c r="I37" s="27"/>
      <c r="J37" s="64">
        <f>SUM(J23:J36)</f>
        <v>45353.455344683804</v>
      </c>
    </row>
    <row r="38" spans="1:10" x14ac:dyDescent="0.25">
      <c r="A38" s="22"/>
      <c r="B38" s="215" t="s">
        <v>434</v>
      </c>
      <c r="C38" s="208"/>
      <c r="D38" s="208"/>
      <c r="E38" s="208"/>
      <c r="F38" s="208"/>
      <c r="G38" s="208"/>
    </row>
    <row r="39" spans="1:10" ht="21" x14ac:dyDescent="0.25">
      <c r="A39" s="5" t="s">
        <v>31</v>
      </c>
      <c r="B39" s="4" t="s">
        <v>150</v>
      </c>
      <c r="C39" s="4" t="s">
        <v>407</v>
      </c>
      <c r="D39" s="5" t="s">
        <v>151</v>
      </c>
      <c r="E39" s="5">
        <v>1</v>
      </c>
      <c r="F39" s="5" t="s">
        <v>152</v>
      </c>
      <c r="G39" s="5">
        <v>522</v>
      </c>
      <c r="H39" s="82">
        <f>E18</f>
        <v>1.0933965000000001</v>
      </c>
      <c r="I39" s="16">
        <f t="shared" ref="I39" si="5">H39*G39</f>
        <v>570.75297300000011</v>
      </c>
      <c r="J39" s="14">
        <f t="shared" si="1"/>
        <v>673.48850814000014</v>
      </c>
    </row>
    <row r="40" spans="1:10" ht="21" x14ac:dyDescent="0.25">
      <c r="A40" s="5" t="s">
        <v>32</v>
      </c>
      <c r="B40" s="4" t="s">
        <v>153</v>
      </c>
      <c r="C40" s="4" t="s">
        <v>408</v>
      </c>
      <c r="D40" s="5" t="s">
        <v>154</v>
      </c>
      <c r="E40" s="5">
        <v>1</v>
      </c>
      <c r="F40" s="5" t="s">
        <v>155</v>
      </c>
      <c r="G40" s="8">
        <v>5571.3</v>
      </c>
      <c r="H40" s="82">
        <f>H39</f>
        <v>1.0933965000000001</v>
      </c>
      <c r="I40" s="16">
        <f t="shared" ref="I40:I42" si="6">H40*G40</f>
        <v>6091.6399204500012</v>
      </c>
      <c r="J40" s="14">
        <f t="shared" si="1"/>
        <v>7188.1351061310015</v>
      </c>
    </row>
    <row r="41" spans="1:10" ht="73.5" x14ac:dyDescent="0.25">
      <c r="A41" s="5" t="s">
        <v>33</v>
      </c>
      <c r="B41" s="4" t="s">
        <v>156</v>
      </c>
      <c r="C41" s="4" t="s">
        <v>429</v>
      </c>
      <c r="D41" s="5" t="s">
        <v>157</v>
      </c>
      <c r="E41" s="5">
        <v>1</v>
      </c>
      <c r="F41" s="5" t="s">
        <v>158</v>
      </c>
      <c r="G41" s="5">
        <v>140</v>
      </c>
      <c r="H41" s="82">
        <f t="shared" ref="H41:H42" si="7">H40</f>
        <v>1.0933965000000001</v>
      </c>
      <c r="I41" s="16">
        <f t="shared" si="6"/>
        <v>153.07551000000001</v>
      </c>
      <c r="J41" s="14">
        <f t="shared" si="1"/>
        <v>180.6291018</v>
      </c>
    </row>
    <row r="42" spans="1:10" ht="52.5" x14ac:dyDescent="0.25">
      <c r="A42" s="5" t="s">
        <v>36</v>
      </c>
      <c r="B42" s="4" t="s">
        <v>159</v>
      </c>
      <c r="C42" s="4" t="s">
        <v>430</v>
      </c>
      <c r="D42" s="5" t="s">
        <v>24</v>
      </c>
      <c r="E42" s="5">
        <v>1</v>
      </c>
      <c r="F42" s="5" t="s">
        <v>160</v>
      </c>
      <c r="G42" s="5">
        <v>767</v>
      </c>
      <c r="H42" s="82">
        <f t="shared" si="7"/>
        <v>1.0933965000000001</v>
      </c>
      <c r="I42" s="16">
        <f t="shared" si="6"/>
        <v>838.6351155000001</v>
      </c>
      <c r="J42" s="14">
        <f t="shared" si="1"/>
        <v>989.58943629000009</v>
      </c>
    </row>
    <row r="43" spans="1:10" x14ac:dyDescent="0.25">
      <c r="A43" s="62"/>
      <c r="B43" s="18"/>
      <c r="C43" s="18"/>
      <c r="D43" s="62"/>
      <c r="E43" s="62"/>
      <c r="F43" s="62"/>
      <c r="G43" s="62"/>
      <c r="H43" s="83"/>
      <c r="I43" s="27"/>
      <c r="J43" s="64">
        <f>SUM(J39:J42)</f>
        <v>9031.8421523610014</v>
      </c>
    </row>
    <row r="44" spans="1:10" x14ac:dyDescent="0.25">
      <c r="A44" s="22"/>
      <c r="B44" s="215" t="s">
        <v>398</v>
      </c>
      <c r="C44" s="208"/>
      <c r="D44" s="208"/>
      <c r="E44" s="208"/>
      <c r="F44" s="208"/>
      <c r="G44" s="208"/>
    </row>
    <row r="45" spans="1:10" x14ac:dyDescent="0.25">
      <c r="A45" s="5" t="s">
        <v>37</v>
      </c>
      <c r="B45" s="4" t="s">
        <v>34</v>
      </c>
      <c r="C45" s="4" t="s">
        <v>161</v>
      </c>
      <c r="D45" s="5" t="s">
        <v>39</v>
      </c>
      <c r="E45" s="5">
        <v>1</v>
      </c>
      <c r="F45" s="5" t="s">
        <v>162</v>
      </c>
      <c r="G45" s="8">
        <v>8814</v>
      </c>
      <c r="H45" s="82">
        <f>A18</f>
        <v>1.1995609265639999</v>
      </c>
      <c r="I45" s="16">
        <f t="shared" ref="I45" si="8">H45*G45</f>
        <v>10572.930006735096</v>
      </c>
      <c r="J45" s="14">
        <f t="shared" ref="J45:J75" si="9">I45*1.18</f>
        <v>12476.057407947412</v>
      </c>
    </row>
    <row r="46" spans="1:10" x14ac:dyDescent="0.25">
      <c r="A46" s="5" t="s">
        <v>38</v>
      </c>
      <c r="B46" s="4" t="s">
        <v>34</v>
      </c>
      <c r="C46" s="4" t="s">
        <v>163</v>
      </c>
      <c r="D46" s="5" t="s">
        <v>39</v>
      </c>
      <c r="E46" s="5">
        <v>1</v>
      </c>
      <c r="F46" s="5" t="s">
        <v>164</v>
      </c>
      <c r="G46" s="8">
        <v>11695</v>
      </c>
      <c r="H46" s="82">
        <f>H45</f>
        <v>1.1995609265639999</v>
      </c>
      <c r="I46" s="16">
        <f t="shared" ref="I46:I75" si="10">H46*G46</f>
        <v>14028.865036165978</v>
      </c>
      <c r="J46" s="14">
        <f t="shared" si="9"/>
        <v>16554.060742675854</v>
      </c>
    </row>
    <row r="47" spans="1:10" x14ac:dyDescent="0.25">
      <c r="A47" s="5" t="s">
        <v>40</v>
      </c>
      <c r="B47" s="4" t="s">
        <v>34</v>
      </c>
      <c r="C47" s="4" t="s">
        <v>165</v>
      </c>
      <c r="D47" s="5" t="s">
        <v>39</v>
      </c>
      <c r="E47" s="5">
        <v>1</v>
      </c>
      <c r="F47" s="5" t="s">
        <v>166</v>
      </c>
      <c r="G47" s="5">
        <v>544</v>
      </c>
      <c r="H47" s="82">
        <f t="shared" ref="H47:H75" si="11">H46</f>
        <v>1.1995609265639999</v>
      </c>
      <c r="I47" s="16">
        <f t="shared" si="10"/>
        <v>652.56114405081598</v>
      </c>
      <c r="J47" s="14">
        <f t="shared" si="9"/>
        <v>770.02214997996282</v>
      </c>
    </row>
    <row r="48" spans="1:10" x14ac:dyDescent="0.25">
      <c r="A48" s="5" t="s">
        <v>42</v>
      </c>
      <c r="B48" s="4" t="s">
        <v>34</v>
      </c>
      <c r="C48" s="4" t="s">
        <v>167</v>
      </c>
      <c r="D48" s="5" t="s">
        <v>47</v>
      </c>
      <c r="E48" s="5">
        <v>1</v>
      </c>
      <c r="F48" s="5" t="s">
        <v>168</v>
      </c>
      <c r="G48" s="5">
        <v>154</v>
      </c>
      <c r="H48" s="82">
        <f t="shared" si="11"/>
        <v>1.1995609265639999</v>
      </c>
      <c r="I48" s="16">
        <f t="shared" si="10"/>
        <v>184.73238269085599</v>
      </c>
      <c r="J48" s="14">
        <f t="shared" si="9"/>
        <v>217.98421157521005</v>
      </c>
    </row>
    <row r="49" spans="1:10" x14ac:dyDescent="0.25">
      <c r="A49" s="5" t="s">
        <v>43</v>
      </c>
      <c r="B49" s="4" t="s">
        <v>34</v>
      </c>
      <c r="C49" s="4" t="s">
        <v>169</v>
      </c>
      <c r="D49" s="5" t="s">
        <v>39</v>
      </c>
      <c r="E49" s="5">
        <v>1</v>
      </c>
      <c r="F49" s="5" t="s">
        <v>170</v>
      </c>
      <c r="G49" s="5">
        <v>224</v>
      </c>
      <c r="H49" s="82">
        <f t="shared" si="11"/>
        <v>1.1995609265639999</v>
      </c>
      <c r="I49" s="16">
        <f t="shared" si="10"/>
        <v>268.70164755033596</v>
      </c>
      <c r="J49" s="14">
        <f t="shared" si="9"/>
        <v>317.06794410939642</v>
      </c>
    </row>
    <row r="50" spans="1:10" x14ac:dyDescent="0.25">
      <c r="A50" s="5" t="s">
        <v>44</v>
      </c>
      <c r="B50" s="4" t="s">
        <v>34</v>
      </c>
      <c r="C50" s="4" t="s">
        <v>171</v>
      </c>
      <c r="D50" s="5" t="s">
        <v>39</v>
      </c>
      <c r="E50" s="5">
        <v>1</v>
      </c>
      <c r="F50" s="5" t="s">
        <v>172</v>
      </c>
      <c r="G50" s="5">
        <v>171</v>
      </c>
      <c r="H50" s="82">
        <f t="shared" si="11"/>
        <v>1.1995609265639999</v>
      </c>
      <c r="I50" s="16">
        <f t="shared" si="10"/>
        <v>205.124918442444</v>
      </c>
      <c r="J50" s="14">
        <f t="shared" si="9"/>
        <v>242.04740376208392</v>
      </c>
    </row>
    <row r="51" spans="1:10" x14ac:dyDescent="0.25">
      <c r="A51" s="5" t="s">
        <v>46</v>
      </c>
      <c r="B51" s="4" t="s">
        <v>34</v>
      </c>
      <c r="C51" s="4" t="s">
        <v>173</v>
      </c>
      <c r="D51" s="5" t="s">
        <v>39</v>
      </c>
      <c r="E51" s="5">
        <v>1</v>
      </c>
      <c r="F51" s="5" t="s">
        <v>174</v>
      </c>
      <c r="G51" s="5">
        <v>412</v>
      </c>
      <c r="H51" s="82">
        <f t="shared" si="11"/>
        <v>1.1995609265639999</v>
      </c>
      <c r="I51" s="16">
        <f t="shared" si="10"/>
        <v>494.21910174436795</v>
      </c>
      <c r="J51" s="14">
        <f t="shared" si="9"/>
        <v>583.1785400583542</v>
      </c>
    </row>
    <row r="52" spans="1:10" x14ac:dyDescent="0.25">
      <c r="A52" s="5" t="s">
        <v>48</v>
      </c>
      <c r="B52" s="4" t="s">
        <v>34</v>
      </c>
      <c r="C52" s="4" t="s">
        <v>175</v>
      </c>
      <c r="D52" s="5" t="s">
        <v>39</v>
      </c>
      <c r="E52" s="5">
        <v>1</v>
      </c>
      <c r="F52" s="5" t="s">
        <v>176</v>
      </c>
      <c r="G52" s="5">
        <v>472</v>
      </c>
      <c r="H52" s="82">
        <f t="shared" si="11"/>
        <v>1.1995609265639999</v>
      </c>
      <c r="I52" s="16">
        <f t="shared" si="10"/>
        <v>566.19275733820791</v>
      </c>
      <c r="J52" s="14">
        <f t="shared" si="9"/>
        <v>668.10745365908531</v>
      </c>
    </row>
    <row r="53" spans="1:10" x14ac:dyDescent="0.25">
      <c r="A53" s="5" t="s">
        <v>50</v>
      </c>
      <c r="B53" s="4" t="s">
        <v>34</v>
      </c>
      <c r="C53" s="4" t="s">
        <v>177</v>
      </c>
      <c r="D53" s="5" t="s">
        <v>178</v>
      </c>
      <c r="E53" s="5">
        <v>1</v>
      </c>
      <c r="F53" s="5" t="s">
        <v>179</v>
      </c>
      <c r="G53" s="8">
        <v>1659</v>
      </c>
      <c r="H53" s="82">
        <f t="shared" si="11"/>
        <v>1.1995609265639999</v>
      </c>
      <c r="I53" s="16">
        <f t="shared" si="10"/>
        <v>1990.0715771696759</v>
      </c>
      <c r="J53" s="14">
        <f t="shared" si="9"/>
        <v>2348.2844610602174</v>
      </c>
    </row>
    <row r="54" spans="1:10" x14ac:dyDescent="0.25">
      <c r="A54" s="5" t="s">
        <v>51</v>
      </c>
      <c r="B54" s="4" t="s">
        <v>34</v>
      </c>
      <c r="C54" s="4" t="s">
        <v>180</v>
      </c>
      <c r="D54" s="5" t="s">
        <v>49</v>
      </c>
      <c r="E54" s="5">
        <v>1</v>
      </c>
      <c r="F54" s="5" t="s">
        <v>181</v>
      </c>
      <c r="G54" s="5">
        <v>13</v>
      </c>
      <c r="H54" s="82">
        <f t="shared" si="11"/>
        <v>1.1995609265639999</v>
      </c>
      <c r="I54" s="16">
        <f t="shared" si="10"/>
        <v>15.594292045331999</v>
      </c>
      <c r="J54" s="14">
        <f t="shared" si="9"/>
        <v>18.401264613491758</v>
      </c>
    </row>
    <row r="55" spans="1:10" x14ac:dyDescent="0.25">
      <c r="A55" s="5" t="s">
        <v>53</v>
      </c>
      <c r="B55" s="4" t="s">
        <v>34</v>
      </c>
      <c r="C55" s="4" t="s">
        <v>182</v>
      </c>
      <c r="D55" s="5" t="s">
        <v>39</v>
      </c>
      <c r="E55" s="5">
        <v>1</v>
      </c>
      <c r="F55" s="5" t="s">
        <v>183</v>
      </c>
      <c r="G55" s="5">
        <v>13</v>
      </c>
      <c r="H55" s="82">
        <f t="shared" si="11"/>
        <v>1.1995609265639999</v>
      </c>
      <c r="I55" s="16">
        <f t="shared" si="10"/>
        <v>15.594292045331999</v>
      </c>
      <c r="J55" s="14">
        <f t="shared" si="9"/>
        <v>18.401264613491758</v>
      </c>
    </row>
    <row r="56" spans="1:10" x14ac:dyDescent="0.25">
      <c r="A56" s="5" t="s">
        <v>54</v>
      </c>
      <c r="B56" s="4" t="s">
        <v>34</v>
      </c>
      <c r="C56" s="4" t="s">
        <v>184</v>
      </c>
      <c r="D56" s="5" t="s">
        <v>39</v>
      </c>
      <c r="E56" s="5">
        <v>1</v>
      </c>
      <c r="F56" s="5" t="s">
        <v>185</v>
      </c>
      <c r="G56" s="5">
        <v>63</v>
      </c>
      <c r="H56" s="82">
        <f t="shared" si="11"/>
        <v>1.1995609265639999</v>
      </c>
      <c r="I56" s="16">
        <f t="shared" si="10"/>
        <v>75.572338373531991</v>
      </c>
      <c r="J56" s="14">
        <f t="shared" si="9"/>
        <v>89.175359280767751</v>
      </c>
    </row>
    <row r="57" spans="1:10" x14ac:dyDescent="0.25">
      <c r="A57" s="5" t="s">
        <v>55</v>
      </c>
      <c r="B57" s="4" t="s">
        <v>34</v>
      </c>
      <c r="C57" s="4" t="s">
        <v>186</v>
      </c>
      <c r="D57" s="5" t="s">
        <v>39</v>
      </c>
      <c r="E57" s="5">
        <v>1</v>
      </c>
      <c r="F57" s="181" t="s">
        <v>693</v>
      </c>
      <c r="G57" s="5">
        <v>4</v>
      </c>
      <c r="H57" s="82">
        <f t="shared" si="11"/>
        <v>1.1995609265639999</v>
      </c>
      <c r="I57" s="16">
        <f t="shared" si="10"/>
        <v>4.7982437062559997</v>
      </c>
      <c r="J57" s="14">
        <f t="shared" si="9"/>
        <v>5.6619275733820791</v>
      </c>
    </row>
    <row r="58" spans="1:10" x14ac:dyDescent="0.25">
      <c r="A58" s="5" t="s">
        <v>56</v>
      </c>
      <c r="B58" s="4" t="s">
        <v>34</v>
      </c>
      <c r="C58" s="4" t="s">
        <v>187</v>
      </c>
      <c r="D58" s="5" t="s">
        <v>39</v>
      </c>
      <c r="E58" s="5">
        <v>1</v>
      </c>
      <c r="F58" s="5" t="s">
        <v>188</v>
      </c>
      <c r="G58" s="5">
        <v>612</v>
      </c>
      <c r="H58" s="82">
        <f t="shared" si="11"/>
        <v>1.1995609265639999</v>
      </c>
      <c r="I58" s="16">
        <f t="shared" si="10"/>
        <v>734.13128705716792</v>
      </c>
      <c r="J58" s="14">
        <f t="shared" si="9"/>
        <v>866.27491872745816</v>
      </c>
    </row>
    <row r="59" spans="1:10" x14ac:dyDescent="0.25">
      <c r="A59" s="5" t="s">
        <v>189</v>
      </c>
      <c r="B59" s="4" t="s">
        <v>34</v>
      </c>
      <c r="C59" s="4" t="s">
        <v>190</v>
      </c>
      <c r="D59" s="5" t="s">
        <v>39</v>
      </c>
      <c r="E59" s="5">
        <v>1</v>
      </c>
      <c r="F59" s="5" t="s">
        <v>191</v>
      </c>
      <c r="G59" s="5">
        <v>154</v>
      </c>
      <c r="H59" s="82">
        <f t="shared" si="11"/>
        <v>1.1995609265639999</v>
      </c>
      <c r="I59" s="16">
        <f t="shared" si="10"/>
        <v>184.73238269085599</v>
      </c>
      <c r="J59" s="14">
        <f t="shared" si="9"/>
        <v>217.98421157521005</v>
      </c>
    </row>
    <row r="60" spans="1:10" ht="21" x14ac:dyDescent="0.25">
      <c r="A60" s="5" t="s">
        <v>192</v>
      </c>
      <c r="B60" s="4" t="s">
        <v>34</v>
      </c>
      <c r="C60" s="4" t="s">
        <v>193</v>
      </c>
      <c r="D60" s="5" t="s">
        <v>39</v>
      </c>
      <c r="E60" s="5">
        <v>1</v>
      </c>
      <c r="F60" s="5" t="s">
        <v>194</v>
      </c>
      <c r="G60" s="5">
        <v>197</v>
      </c>
      <c r="H60" s="82">
        <f t="shared" si="11"/>
        <v>1.1995609265639999</v>
      </c>
      <c r="I60" s="16">
        <f t="shared" si="10"/>
        <v>236.31350253310799</v>
      </c>
      <c r="J60" s="14">
        <f t="shared" si="9"/>
        <v>278.84993298906744</v>
      </c>
    </row>
    <row r="61" spans="1:10" x14ac:dyDescent="0.25">
      <c r="A61" s="5" t="s">
        <v>195</v>
      </c>
      <c r="B61" s="4" t="s">
        <v>34</v>
      </c>
      <c r="C61" s="4" t="s">
        <v>196</v>
      </c>
      <c r="D61" s="5" t="s">
        <v>35</v>
      </c>
      <c r="E61" s="5">
        <v>1</v>
      </c>
      <c r="F61" s="5">
        <v>189491.63</v>
      </c>
      <c r="G61" s="8">
        <f t="shared" ref="G61:G66" si="12">F61</f>
        <v>189491.63</v>
      </c>
      <c r="H61" s="82">
        <f t="shared" si="11"/>
        <v>1.1995609265639999</v>
      </c>
      <c r="I61" s="16">
        <f t="shared" si="10"/>
        <v>227306.75525892264</v>
      </c>
      <c r="J61" s="14">
        <f t="shared" si="9"/>
        <v>268221.97120552871</v>
      </c>
    </row>
    <row r="62" spans="1:10" x14ac:dyDescent="0.25">
      <c r="A62" s="5" t="s">
        <v>197</v>
      </c>
      <c r="B62" s="4" t="s">
        <v>34</v>
      </c>
      <c r="C62" s="4" t="s">
        <v>198</v>
      </c>
      <c r="D62" s="5" t="s">
        <v>35</v>
      </c>
      <c r="E62" s="5">
        <v>1</v>
      </c>
      <c r="F62" s="5">
        <v>252641.46</v>
      </c>
      <c r="G62" s="8">
        <f t="shared" si="12"/>
        <v>252641.46</v>
      </c>
      <c r="H62" s="82">
        <f t="shared" si="11"/>
        <v>1.1995609265639999</v>
      </c>
      <c r="I62" s="16">
        <f t="shared" si="10"/>
        <v>303058.82384608174</v>
      </c>
      <c r="J62" s="14">
        <f t="shared" si="9"/>
        <v>357609.41213837644</v>
      </c>
    </row>
    <row r="63" spans="1:10" x14ac:dyDescent="0.25">
      <c r="A63" s="5" t="s">
        <v>199</v>
      </c>
      <c r="B63" s="4" t="s">
        <v>34</v>
      </c>
      <c r="C63" s="4" t="s">
        <v>200</v>
      </c>
      <c r="D63" s="5" t="s">
        <v>35</v>
      </c>
      <c r="E63" s="5">
        <v>1</v>
      </c>
      <c r="F63" s="5">
        <v>314383.59999999998</v>
      </c>
      <c r="G63" s="8">
        <f t="shared" si="12"/>
        <v>314383.59999999998</v>
      </c>
      <c r="H63" s="82">
        <f t="shared" si="11"/>
        <v>1.1995609265639999</v>
      </c>
      <c r="I63" s="16">
        <f t="shared" si="10"/>
        <v>377122.28251252591</v>
      </c>
      <c r="J63" s="14">
        <f t="shared" si="9"/>
        <v>445004.29336478055</v>
      </c>
    </row>
    <row r="64" spans="1:10" ht="21" x14ac:dyDescent="0.25">
      <c r="A64" s="5" t="s">
        <v>201</v>
      </c>
      <c r="B64" s="4" t="s">
        <v>34</v>
      </c>
      <c r="C64" s="4" t="s">
        <v>202</v>
      </c>
      <c r="D64" s="5" t="s">
        <v>35</v>
      </c>
      <c r="E64" s="5">
        <v>1</v>
      </c>
      <c r="F64" s="5">
        <v>216453.47</v>
      </c>
      <c r="G64" s="8">
        <f t="shared" si="12"/>
        <v>216453.47</v>
      </c>
      <c r="H64" s="82">
        <f t="shared" si="11"/>
        <v>1.1995609265639999</v>
      </c>
      <c r="I64" s="16">
        <f t="shared" si="10"/>
        <v>259649.12503119296</v>
      </c>
      <c r="J64" s="14">
        <f t="shared" si="9"/>
        <v>306385.9675368077</v>
      </c>
    </row>
    <row r="65" spans="1:13" ht="21" x14ac:dyDescent="0.25">
      <c r="A65" s="5" t="s">
        <v>203</v>
      </c>
      <c r="B65" s="4" t="s">
        <v>34</v>
      </c>
      <c r="C65" s="4" t="s">
        <v>204</v>
      </c>
      <c r="D65" s="5" t="s">
        <v>35</v>
      </c>
      <c r="E65" s="5">
        <v>1</v>
      </c>
      <c r="F65" s="5">
        <v>247269.06</v>
      </c>
      <c r="G65" s="8">
        <f t="shared" si="12"/>
        <v>247269.06</v>
      </c>
      <c r="H65" s="82">
        <f t="shared" si="11"/>
        <v>1.1995609265639999</v>
      </c>
      <c r="I65" s="16">
        <f t="shared" si="10"/>
        <v>296614.30272420926</v>
      </c>
      <c r="J65" s="14">
        <f t="shared" si="9"/>
        <v>350004.87721456692</v>
      </c>
    </row>
    <row r="66" spans="1:13" ht="14.25" customHeight="1" x14ac:dyDescent="0.25">
      <c r="A66" s="5" t="s">
        <v>205</v>
      </c>
      <c r="B66" s="4" t="s">
        <v>34</v>
      </c>
      <c r="C66" s="4" t="s">
        <v>336</v>
      </c>
      <c r="D66" s="5" t="s">
        <v>35</v>
      </c>
      <c r="E66" s="5">
        <v>1</v>
      </c>
      <c r="F66" s="5">
        <v>400485.19</v>
      </c>
      <c r="G66" s="8">
        <f t="shared" si="12"/>
        <v>400485.19</v>
      </c>
      <c r="H66" s="82">
        <f t="shared" si="11"/>
        <v>1.1995609265639999</v>
      </c>
      <c r="I66" s="16">
        <f t="shared" si="10"/>
        <v>480406.38559155958</v>
      </c>
      <c r="J66" s="14">
        <f t="shared" si="9"/>
        <v>566879.5349980403</v>
      </c>
    </row>
    <row r="67" spans="1:13" ht="21" x14ac:dyDescent="0.25">
      <c r="A67" s="5" t="s">
        <v>206</v>
      </c>
      <c r="B67" s="4" t="s">
        <v>34</v>
      </c>
      <c r="C67" s="4" t="s">
        <v>207</v>
      </c>
      <c r="D67" s="5" t="s">
        <v>41</v>
      </c>
      <c r="E67" s="5">
        <v>1</v>
      </c>
      <c r="F67" s="5" t="s">
        <v>208</v>
      </c>
      <c r="G67" s="5">
        <v>55</v>
      </c>
      <c r="H67" s="82">
        <f t="shared" si="11"/>
        <v>1.1995609265639999</v>
      </c>
      <c r="I67" s="16">
        <f t="shared" si="10"/>
        <v>65.975850961020001</v>
      </c>
      <c r="J67" s="14">
        <f t="shared" si="9"/>
        <v>77.851504134003591</v>
      </c>
    </row>
    <row r="68" spans="1:13" x14ac:dyDescent="0.25">
      <c r="A68" s="5" t="s">
        <v>209</v>
      </c>
      <c r="B68" s="4" t="s">
        <v>34</v>
      </c>
      <c r="C68" s="4" t="s">
        <v>210</v>
      </c>
      <c r="D68" s="5" t="s">
        <v>41</v>
      </c>
      <c r="E68" s="5">
        <v>1</v>
      </c>
      <c r="F68" s="5" t="s">
        <v>211</v>
      </c>
      <c r="G68" s="5">
        <v>75</v>
      </c>
      <c r="H68" s="82">
        <f t="shared" si="11"/>
        <v>1.1995609265639999</v>
      </c>
      <c r="I68" s="16">
        <f t="shared" si="10"/>
        <v>89.967069492299999</v>
      </c>
      <c r="J68" s="14">
        <f t="shared" si="9"/>
        <v>106.161142000914</v>
      </c>
    </row>
    <row r="69" spans="1:13" x14ac:dyDescent="0.25">
      <c r="A69" s="5" t="s">
        <v>212</v>
      </c>
      <c r="B69" s="4" t="s">
        <v>34</v>
      </c>
      <c r="C69" s="4" t="s">
        <v>213</v>
      </c>
      <c r="D69" s="5" t="s">
        <v>41</v>
      </c>
      <c r="E69" s="5">
        <v>1</v>
      </c>
      <c r="F69" s="5" t="s">
        <v>214</v>
      </c>
      <c r="G69" s="8">
        <v>67.7</v>
      </c>
      <c r="H69" s="82">
        <f t="shared" si="11"/>
        <v>1.1995609265639999</v>
      </c>
      <c r="I69" s="16">
        <f t="shared" si="10"/>
        <v>81.210274728382799</v>
      </c>
      <c r="J69" s="14">
        <f t="shared" si="9"/>
        <v>95.828124179491695</v>
      </c>
    </row>
    <row r="70" spans="1:13" ht="31.5" x14ac:dyDescent="0.25">
      <c r="A70" s="5" t="s">
        <v>215</v>
      </c>
      <c r="B70" s="4" t="s">
        <v>216</v>
      </c>
      <c r="C70" s="4" t="s">
        <v>217</v>
      </c>
      <c r="D70" s="5" t="s">
        <v>57</v>
      </c>
      <c r="E70" s="5">
        <v>1</v>
      </c>
      <c r="F70" s="5" t="s">
        <v>218</v>
      </c>
      <c r="G70" s="5">
        <v>526</v>
      </c>
      <c r="H70" s="82">
        <f t="shared" si="11"/>
        <v>1.1995609265639999</v>
      </c>
      <c r="I70" s="16">
        <f t="shared" si="10"/>
        <v>630.96904737266391</v>
      </c>
      <c r="J70" s="14">
        <f t="shared" si="9"/>
        <v>744.54347589974338</v>
      </c>
    </row>
    <row r="71" spans="1:13" ht="21" x14ac:dyDescent="0.25">
      <c r="A71" s="5" t="s">
        <v>219</v>
      </c>
      <c r="B71" s="4" t="s">
        <v>34</v>
      </c>
      <c r="C71" s="4" t="s">
        <v>220</v>
      </c>
      <c r="D71" s="5" t="s">
        <v>39</v>
      </c>
      <c r="E71" s="5">
        <v>1</v>
      </c>
      <c r="F71" s="5" t="s">
        <v>221</v>
      </c>
      <c r="G71" s="8">
        <v>2912</v>
      </c>
      <c r="H71" s="82">
        <f t="shared" si="11"/>
        <v>1.1995609265639999</v>
      </c>
      <c r="I71" s="16">
        <f t="shared" si="10"/>
        <v>3493.1214181543678</v>
      </c>
      <c r="J71" s="14">
        <f t="shared" si="9"/>
        <v>4121.8832734221542</v>
      </c>
    </row>
    <row r="72" spans="1:13" x14ac:dyDescent="0.25">
      <c r="A72" s="5" t="s">
        <v>222</v>
      </c>
      <c r="B72" s="4" t="s">
        <v>34</v>
      </c>
      <c r="C72" s="4" t="s">
        <v>223</v>
      </c>
      <c r="D72" s="5" t="s">
        <v>41</v>
      </c>
      <c r="E72" s="5">
        <v>1</v>
      </c>
      <c r="F72" s="5" t="s">
        <v>224</v>
      </c>
      <c r="G72" s="5">
        <v>68</v>
      </c>
      <c r="H72" s="82">
        <f t="shared" si="11"/>
        <v>1.1995609265639999</v>
      </c>
      <c r="I72" s="16">
        <f t="shared" si="10"/>
        <v>81.570143006351998</v>
      </c>
      <c r="J72" s="14">
        <f t="shared" si="9"/>
        <v>96.252768747495352</v>
      </c>
    </row>
    <row r="73" spans="1:13" x14ac:dyDescent="0.25">
      <c r="A73" s="5" t="s">
        <v>225</v>
      </c>
      <c r="B73" s="4" t="s">
        <v>34</v>
      </c>
      <c r="C73" s="4" t="s">
        <v>226</v>
      </c>
      <c r="D73" s="5" t="s">
        <v>49</v>
      </c>
      <c r="E73" s="5">
        <v>1</v>
      </c>
      <c r="F73" s="5" t="s">
        <v>227</v>
      </c>
      <c r="G73" s="5">
        <v>104</v>
      </c>
      <c r="H73" s="82">
        <f t="shared" si="11"/>
        <v>1.1995609265639999</v>
      </c>
      <c r="I73" s="16">
        <f t="shared" si="10"/>
        <v>124.75433636265599</v>
      </c>
      <c r="J73" s="14">
        <f t="shared" si="9"/>
        <v>147.21011690793407</v>
      </c>
    </row>
    <row r="74" spans="1:13" x14ac:dyDescent="0.25">
      <c r="A74" s="5" t="s">
        <v>228</v>
      </c>
      <c r="B74" s="4" t="s">
        <v>34</v>
      </c>
      <c r="C74" s="4" t="s">
        <v>229</v>
      </c>
      <c r="D74" s="5" t="s">
        <v>49</v>
      </c>
      <c r="E74" s="5">
        <v>1</v>
      </c>
      <c r="F74" s="5" t="s">
        <v>230</v>
      </c>
      <c r="G74" s="5">
        <v>129</v>
      </c>
      <c r="H74" s="82">
        <f t="shared" si="11"/>
        <v>1.1995609265639999</v>
      </c>
      <c r="I74" s="16">
        <f t="shared" si="10"/>
        <v>154.743359526756</v>
      </c>
      <c r="J74" s="14">
        <f t="shared" si="9"/>
        <v>182.59716424157207</v>
      </c>
    </row>
    <row r="75" spans="1:13" x14ac:dyDescent="0.25">
      <c r="A75" s="5" t="s">
        <v>231</v>
      </c>
      <c r="B75" s="4" t="s">
        <v>34</v>
      </c>
      <c r="C75" s="4" t="s">
        <v>232</v>
      </c>
      <c r="D75" s="5" t="s">
        <v>39</v>
      </c>
      <c r="E75" s="5">
        <v>1</v>
      </c>
      <c r="F75" s="5" t="s">
        <v>233</v>
      </c>
      <c r="G75" s="5">
        <v>172</v>
      </c>
      <c r="H75" s="82">
        <f t="shared" si="11"/>
        <v>1.1995609265639999</v>
      </c>
      <c r="I75" s="16">
        <f t="shared" si="10"/>
        <v>206.32447936900797</v>
      </c>
      <c r="J75" s="14">
        <f t="shared" si="9"/>
        <v>243.4628856554294</v>
      </c>
    </row>
    <row r="76" spans="1:13" x14ac:dyDescent="0.25">
      <c r="A76" s="5"/>
      <c r="B76" s="4"/>
      <c r="C76" s="4"/>
      <c r="D76" s="5"/>
      <c r="E76" s="5"/>
      <c r="F76" s="5"/>
      <c r="G76" s="5"/>
      <c r="H76" s="82"/>
      <c r="I76" s="16"/>
      <c r="J76" s="14">
        <f>SUM(J45:J75)</f>
        <v>2335593.40610749</v>
      </c>
    </row>
    <row r="77" spans="1:13" x14ac:dyDescent="0.25">
      <c r="A77" s="37"/>
      <c r="B77" s="37"/>
      <c r="C77" s="190" t="s">
        <v>684</v>
      </c>
      <c r="D77" s="37"/>
      <c r="E77" s="37"/>
      <c r="F77" s="37"/>
      <c r="G77" s="37"/>
      <c r="H77" s="37"/>
      <c r="I77" s="40"/>
      <c r="J77" s="65">
        <f>J76+J43+J37</f>
        <v>2389978.7036045347</v>
      </c>
      <c r="M77" s="19"/>
    </row>
    <row r="78" spans="1:13" hidden="1" x14ac:dyDescent="0.25">
      <c r="A78" s="50"/>
      <c r="B78" s="205" t="s">
        <v>335</v>
      </c>
      <c r="C78" s="206"/>
      <c r="D78" s="51"/>
      <c r="E78" s="51"/>
      <c r="F78" s="51"/>
      <c r="G78" s="51"/>
      <c r="H78" s="51"/>
      <c r="I78" s="51"/>
      <c r="J78" s="51"/>
    </row>
    <row r="79" spans="1:13" ht="31.5" hidden="1" x14ac:dyDescent="0.25">
      <c r="A79" s="51"/>
      <c r="B79" s="56" t="s">
        <v>121</v>
      </c>
      <c r="C79" s="56" t="s">
        <v>356</v>
      </c>
      <c r="D79" s="57" t="s">
        <v>109</v>
      </c>
      <c r="E79" s="57">
        <v>1</v>
      </c>
      <c r="F79" s="51"/>
      <c r="G79" s="51"/>
      <c r="H79" s="51"/>
      <c r="I79" s="58">
        <f t="shared" ref="I79:J81" si="13">I23</f>
        <v>1014.828543873144</v>
      </c>
      <c r="J79" s="58">
        <f t="shared" si="13"/>
        <v>1197.4976817703098</v>
      </c>
    </row>
    <row r="80" spans="1:13" ht="31.5" hidden="1" x14ac:dyDescent="0.25">
      <c r="A80" s="51"/>
      <c r="B80" s="56" t="s">
        <v>123</v>
      </c>
      <c r="C80" s="56" t="s">
        <v>357</v>
      </c>
      <c r="D80" s="57" t="s">
        <v>109</v>
      </c>
      <c r="E80" s="57">
        <v>1</v>
      </c>
      <c r="F80" s="51"/>
      <c r="G80" s="51"/>
      <c r="H80" s="51"/>
      <c r="I80" s="58">
        <f t="shared" si="13"/>
        <v>349.07222963012396</v>
      </c>
      <c r="J80" s="58">
        <f t="shared" si="13"/>
        <v>411.90523096354627</v>
      </c>
    </row>
    <row r="81" spans="1:10" ht="31.5" hidden="1" x14ac:dyDescent="0.25">
      <c r="A81" s="51"/>
      <c r="B81" s="56" t="s">
        <v>125</v>
      </c>
      <c r="C81" s="56" t="s">
        <v>358</v>
      </c>
      <c r="D81" s="57" t="s">
        <v>109</v>
      </c>
      <c r="E81" s="57">
        <v>1</v>
      </c>
      <c r="F81" s="51"/>
      <c r="G81" s="51"/>
      <c r="H81" s="51"/>
      <c r="I81" s="58">
        <f t="shared" si="13"/>
        <v>405.45159317863198</v>
      </c>
      <c r="J81" s="58">
        <f t="shared" si="13"/>
        <v>478.43287995078572</v>
      </c>
    </row>
    <row r="82" spans="1:10" ht="31.5" hidden="1" x14ac:dyDescent="0.25">
      <c r="A82" s="51"/>
      <c r="B82" s="56" t="s">
        <v>127</v>
      </c>
      <c r="C82" s="56" t="s">
        <v>359</v>
      </c>
      <c r="D82" s="57" t="s">
        <v>109</v>
      </c>
      <c r="E82" s="57">
        <v>1</v>
      </c>
      <c r="F82" s="51"/>
      <c r="G82" s="51"/>
      <c r="H82" s="51"/>
      <c r="I82" s="58">
        <f>I26+(I45*2)+I47+(I48*2)+(I49*2)+(I50*2)+(I51*2)+I53+(I55*4)+(I56*4)+(I57*2)+(I58*4)+(I68*0.1)+(I69*0.06)+(I70*1.2)</f>
        <v>39065.815199909259</v>
      </c>
      <c r="J82" s="58">
        <f>I82*1.18</f>
        <v>46097.661935892924</v>
      </c>
    </row>
    <row r="83" spans="1:10" ht="21" hidden="1" x14ac:dyDescent="0.25">
      <c r="A83" s="51"/>
      <c r="B83" s="74" t="s">
        <v>129</v>
      </c>
      <c r="C83" s="75" t="s">
        <v>360</v>
      </c>
      <c r="D83" s="57" t="s">
        <v>109</v>
      </c>
      <c r="E83" s="76">
        <v>1</v>
      </c>
      <c r="F83" s="51"/>
      <c r="G83" s="51"/>
      <c r="H83" s="51"/>
      <c r="I83" s="58">
        <f>I45+I52+(I48*0.65)+(I54*2)+I56+(I57*2)+(I68*0.05)+(I69*0.03)+(I70*0.6)</f>
        <v>11761.072312839131</v>
      </c>
      <c r="J83" s="58">
        <f>I83*1.18</f>
        <v>13878.065329150173</v>
      </c>
    </row>
    <row r="84" spans="1:10" ht="31.5" hidden="1" x14ac:dyDescent="0.25">
      <c r="A84" s="51"/>
      <c r="B84" s="56" t="s">
        <v>130</v>
      </c>
      <c r="C84" s="56" t="s">
        <v>343</v>
      </c>
      <c r="D84" s="57" t="s">
        <v>109</v>
      </c>
      <c r="E84" s="57">
        <v>1</v>
      </c>
      <c r="F84" s="51"/>
      <c r="G84" s="51"/>
      <c r="H84" s="51"/>
      <c r="I84" s="58">
        <f>I28+(I45*3)+(I47*2)+(I48*2)+I49+(I50*2)+(I51*2)+I53+(I55*4)+(I56*5)+(I58*4)+(I68*0.15)+(I69*0.09)+(I70*1.8)</f>
        <v>55502.656048402227</v>
      </c>
      <c r="J84" s="58">
        <f>I84*1.18</f>
        <v>65493.134137114626</v>
      </c>
    </row>
    <row r="85" spans="1:10" ht="21" hidden="1" x14ac:dyDescent="0.25">
      <c r="A85" s="51"/>
      <c r="B85" s="56" t="s">
        <v>132</v>
      </c>
      <c r="C85" s="77" t="s">
        <v>344</v>
      </c>
      <c r="D85" s="57" t="s">
        <v>361</v>
      </c>
      <c r="E85" s="57" t="s">
        <v>10</v>
      </c>
      <c r="F85" s="51"/>
      <c r="G85" s="51"/>
      <c r="H85" s="51"/>
      <c r="I85" s="58">
        <f>(I27+I61+(I56*4))/1000</f>
        <v>231.5064180628232</v>
      </c>
      <c r="J85" s="58">
        <f t="shared" ref="J85:J97" si="14">I85*1.18</f>
        <v>273.17757331413134</v>
      </c>
    </row>
    <row r="86" spans="1:10" ht="21" hidden="1" x14ac:dyDescent="0.25">
      <c r="A86" s="51"/>
      <c r="B86" s="56" t="s">
        <v>132</v>
      </c>
      <c r="C86" s="77" t="s">
        <v>345</v>
      </c>
      <c r="D86" s="57" t="s">
        <v>361</v>
      </c>
      <c r="E86" s="57" t="s">
        <v>10</v>
      </c>
      <c r="F86" s="51"/>
      <c r="G86" s="51"/>
      <c r="H86" s="51"/>
      <c r="I86" s="58">
        <f>(I28+I62+(I57*4))/1000</f>
        <v>316.99652225182888</v>
      </c>
      <c r="J86" s="58">
        <f t="shared" si="14"/>
        <v>374.05589625715805</v>
      </c>
    </row>
    <row r="87" spans="1:10" ht="21" hidden="1" x14ac:dyDescent="0.25">
      <c r="A87" s="51"/>
      <c r="B87" s="56" t="s">
        <v>132</v>
      </c>
      <c r="C87" s="77" t="s">
        <v>346</v>
      </c>
      <c r="D87" s="57" t="s">
        <v>361</v>
      </c>
      <c r="E87" s="57" t="s">
        <v>10</v>
      </c>
      <c r="F87" s="51"/>
      <c r="G87" s="51"/>
      <c r="H87" s="51"/>
      <c r="I87" s="58">
        <f>(I29+I63+(I58*4))/1000</f>
        <v>380.09239536669838</v>
      </c>
      <c r="J87" s="58">
        <f t="shared" si="14"/>
        <v>448.50902653270407</v>
      </c>
    </row>
    <row r="88" spans="1:10" ht="31.5" hidden="1" x14ac:dyDescent="0.25">
      <c r="A88" s="51"/>
      <c r="B88" s="56" t="s">
        <v>132</v>
      </c>
      <c r="C88" s="77" t="s">
        <v>347</v>
      </c>
      <c r="D88" s="57" t="s">
        <v>361</v>
      </c>
      <c r="E88" s="57" t="s">
        <v>10</v>
      </c>
      <c r="F88" s="51"/>
      <c r="G88" s="51"/>
      <c r="H88" s="51"/>
      <c r="I88" s="58">
        <f>(I30+I64+(I59*4))/1000</f>
        <v>265.41661396611266</v>
      </c>
      <c r="J88" s="58">
        <f t="shared" si="14"/>
        <v>313.19160448001293</v>
      </c>
    </row>
    <row r="89" spans="1:10" ht="31.5" hidden="1" x14ac:dyDescent="0.25">
      <c r="A89" s="51"/>
      <c r="B89" s="56" t="s">
        <v>132</v>
      </c>
      <c r="C89" s="77" t="s">
        <v>348</v>
      </c>
      <c r="D89" s="57" t="s">
        <v>361</v>
      </c>
      <c r="E89" s="57" t="s">
        <v>10</v>
      </c>
      <c r="F89" s="51"/>
      <c r="G89" s="51"/>
      <c r="H89" s="51"/>
      <c r="I89" s="58">
        <f>(I31+I65+(I60*4))/1000</f>
        <v>297.68311150977786</v>
      </c>
      <c r="J89" s="58">
        <f t="shared" si="14"/>
        <v>351.26607158153786</v>
      </c>
    </row>
    <row r="90" spans="1:10" ht="31.5" hidden="1" x14ac:dyDescent="0.25">
      <c r="A90" s="51"/>
      <c r="B90" s="56" t="s">
        <v>132</v>
      </c>
      <c r="C90" s="77" t="s">
        <v>349</v>
      </c>
      <c r="D90" s="57" t="s">
        <v>361</v>
      </c>
      <c r="E90" s="57" t="s">
        <v>10</v>
      </c>
      <c r="F90" s="51"/>
      <c r="G90" s="51"/>
      <c r="H90" s="51"/>
      <c r="I90" s="58">
        <f>(I32+I66+(I60*4))/1000</f>
        <v>481.45000359767027</v>
      </c>
      <c r="J90" s="58">
        <f t="shared" si="14"/>
        <v>568.11100424525091</v>
      </c>
    </row>
    <row r="91" spans="1:10" ht="31.5" hidden="1" x14ac:dyDescent="0.25">
      <c r="A91" s="51"/>
      <c r="B91" s="56" t="s">
        <v>134</v>
      </c>
      <c r="C91" s="56" t="s">
        <v>350</v>
      </c>
      <c r="D91" s="57" t="s">
        <v>135</v>
      </c>
      <c r="E91" s="57">
        <v>1</v>
      </c>
      <c r="F91" s="51"/>
      <c r="G91" s="51"/>
      <c r="H91" s="51"/>
      <c r="I91" s="58">
        <f>I30</f>
        <v>5028.5594041562881</v>
      </c>
      <c r="J91" s="58">
        <f t="shared" si="14"/>
        <v>5933.7000969044193</v>
      </c>
    </row>
    <row r="92" spans="1:10" ht="21" hidden="1" x14ac:dyDescent="0.25">
      <c r="A92" s="51"/>
      <c r="B92" s="56" t="s">
        <v>137</v>
      </c>
      <c r="C92" s="56" t="s">
        <v>362</v>
      </c>
      <c r="D92" s="57" t="s">
        <v>30</v>
      </c>
      <c r="E92" s="57" t="s">
        <v>12</v>
      </c>
      <c r="F92" s="51"/>
      <c r="G92" s="51"/>
      <c r="H92" s="51"/>
      <c r="I92" s="58">
        <f>I31</f>
        <v>123.55477543609199</v>
      </c>
      <c r="J92" s="58">
        <f t="shared" si="14"/>
        <v>145.79463501458855</v>
      </c>
    </row>
    <row r="93" spans="1:10" ht="21" hidden="1" x14ac:dyDescent="0.25">
      <c r="A93" s="51"/>
      <c r="B93" s="56" t="s">
        <v>139</v>
      </c>
      <c r="C93" s="56" t="s">
        <v>351</v>
      </c>
      <c r="D93" s="57" t="s">
        <v>30</v>
      </c>
      <c r="E93" s="57" t="s">
        <v>12</v>
      </c>
      <c r="F93" s="51"/>
      <c r="G93" s="51"/>
      <c r="H93" s="51"/>
      <c r="I93" s="58">
        <f>I32</f>
        <v>98.363995978247999</v>
      </c>
      <c r="J93" s="58">
        <f t="shared" si="14"/>
        <v>116.06951525433263</v>
      </c>
    </row>
    <row r="94" spans="1:10" ht="21" hidden="1" x14ac:dyDescent="0.25">
      <c r="A94" s="51"/>
      <c r="B94" s="56" t="s">
        <v>141</v>
      </c>
      <c r="C94" s="56" t="s">
        <v>352</v>
      </c>
      <c r="D94" s="57" t="s">
        <v>30</v>
      </c>
      <c r="E94" s="57" t="s">
        <v>12</v>
      </c>
      <c r="F94" s="51"/>
      <c r="G94" s="51"/>
      <c r="H94" s="51"/>
      <c r="I94" s="58">
        <f>I33</f>
        <v>111.55916617045199</v>
      </c>
      <c r="J94" s="58">
        <f t="shared" si="14"/>
        <v>131.63981608113335</v>
      </c>
    </row>
    <row r="95" spans="1:10" ht="31.5" hidden="1" x14ac:dyDescent="0.25">
      <c r="A95" s="51"/>
      <c r="B95" s="56" t="s">
        <v>143</v>
      </c>
      <c r="C95" s="56" t="s">
        <v>353</v>
      </c>
      <c r="D95" s="57" t="s">
        <v>144</v>
      </c>
      <c r="E95" s="57">
        <v>1</v>
      </c>
      <c r="F95" s="51"/>
      <c r="G95" s="51"/>
      <c r="H95" s="51"/>
      <c r="I95" s="58">
        <f>I34+(I67*4.8)</f>
        <v>1754.9576355631318</v>
      </c>
      <c r="J95" s="58">
        <f t="shared" si="14"/>
        <v>2070.8500099644953</v>
      </c>
    </row>
    <row r="96" spans="1:10" ht="31.5" hidden="1" x14ac:dyDescent="0.25">
      <c r="A96" s="51"/>
      <c r="B96" s="56" t="s">
        <v>146</v>
      </c>
      <c r="C96" s="56" t="s">
        <v>354</v>
      </c>
      <c r="D96" s="57" t="s">
        <v>24</v>
      </c>
      <c r="E96" s="57">
        <v>1</v>
      </c>
      <c r="F96" s="51"/>
      <c r="G96" s="51"/>
      <c r="H96" s="51"/>
      <c r="I96" s="58">
        <f>I35+I71+I73+I74+I75</f>
        <v>5958.2191222433876</v>
      </c>
      <c r="J96" s="58">
        <f t="shared" si="14"/>
        <v>7030.6985642471973</v>
      </c>
    </row>
    <row r="97" spans="1:11" ht="21" hidden="1" x14ac:dyDescent="0.25">
      <c r="A97" s="51"/>
      <c r="B97" s="56" t="s">
        <v>148</v>
      </c>
      <c r="C97" s="56" t="s">
        <v>355</v>
      </c>
      <c r="D97" s="57" t="s">
        <v>19</v>
      </c>
      <c r="E97" s="57" t="s">
        <v>12</v>
      </c>
      <c r="F97" s="51"/>
      <c r="G97" s="51"/>
      <c r="H97" s="51"/>
      <c r="I97" s="58">
        <f>I36+I72</f>
        <v>1228.3503888015359</v>
      </c>
      <c r="J97" s="58">
        <f t="shared" si="14"/>
        <v>1449.4534587858122</v>
      </c>
    </row>
    <row r="99" spans="1:11" hidden="1" x14ac:dyDescent="0.25">
      <c r="A99" s="48"/>
      <c r="B99" s="203" t="s">
        <v>335</v>
      </c>
      <c r="C99" s="204"/>
      <c r="D99" s="49"/>
      <c r="E99" s="49"/>
      <c r="F99" s="49"/>
      <c r="G99" s="49"/>
      <c r="H99" s="49"/>
      <c r="I99" s="49"/>
      <c r="J99" s="49"/>
    </row>
    <row r="100" spans="1:11" s="52" customFormat="1" ht="31.5" hidden="1" x14ac:dyDescent="0.25">
      <c r="A100" s="51"/>
      <c r="B100" s="56" t="s">
        <v>121</v>
      </c>
      <c r="C100" s="56" t="s">
        <v>356</v>
      </c>
      <c r="D100" s="57" t="s">
        <v>109</v>
      </c>
      <c r="E100" s="57">
        <v>1</v>
      </c>
      <c r="F100" s="51"/>
      <c r="G100" s="51"/>
      <c r="H100" s="51"/>
      <c r="I100" s="58">
        <f>I79</f>
        <v>1014.828543873144</v>
      </c>
      <c r="J100" s="66">
        <f>I100*K100</f>
        <v>1197.4976817703098</v>
      </c>
      <c r="K100" s="52">
        <v>1.18</v>
      </c>
    </row>
    <row r="101" spans="1:11" s="52" customFormat="1" ht="31.5" hidden="1" x14ac:dyDescent="0.25">
      <c r="A101" s="51"/>
      <c r="B101" s="56" t="s">
        <v>123</v>
      </c>
      <c r="C101" s="56" t="s">
        <v>357</v>
      </c>
      <c r="D101" s="57" t="s">
        <v>109</v>
      </c>
      <c r="E101" s="57">
        <v>1</v>
      </c>
      <c r="F101" s="51"/>
      <c r="G101" s="51"/>
      <c r="H101" s="51"/>
      <c r="I101" s="58">
        <f>I80</f>
        <v>349.07222963012396</v>
      </c>
      <c r="J101" s="66">
        <f t="shared" ref="J101:J118" si="15">I101*K101</f>
        <v>411.90523096354627</v>
      </c>
      <c r="K101" s="52">
        <v>1.18</v>
      </c>
    </row>
    <row r="102" spans="1:11" s="52" customFormat="1" ht="31.5" hidden="1" x14ac:dyDescent="0.25">
      <c r="A102" s="51"/>
      <c r="B102" s="56" t="s">
        <v>125</v>
      </c>
      <c r="C102" s="56" t="s">
        <v>358</v>
      </c>
      <c r="D102" s="57" t="s">
        <v>109</v>
      </c>
      <c r="E102" s="57">
        <v>1</v>
      </c>
      <c r="F102" s="51"/>
      <c r="G102" s="51"/>
      <c r="H102" s="51"/>
      <c r="I102" s="58">
        <f>I81</f>
        <v>405.45159317863198</v>
      </c>
      <c r="J102" s="66">
        <f t="shared" si="15"/>
        <v>478.43287995078572</v>
      </c>
      <c r="K102" s="52">
        <v>1.18</v>
      </c>
    </row>
    <row r="103" spans="1:11" ht="31.5" hidden="1" x14ac:dyDescent="0.25">
      <c r="A103" s="37"/>
      <c r="B103" s="4"/>
      <c r="C103" s="4" t="s">
        <v>359</v>
      </c>
      <c r="D103" s="5" t="s">
        <v>24</v>
      </c>
      <c r="E103" s="5">
        <v>1</v>
      </c>
      <c r="F103" s="37"/>
      <c r="G103" s="37"/>
      <c r="H103" s="37"/>
      <c r="I103" s="16">
        <f>I82+I100*2+I102+I116</f>
        <v>43255.881516397305</v>
      </c>
      <c r="J103" s="14">
        <f t="shared" si="15"/>
        <v>51041.940189348818</v>
      </c>
      <c r="K103">
        <v>1.18</v>
      </c>
    </row>
    <row r="104" spans="1:11" ht="21" hidden="1" x14ac:dyDescent="0.25">
      <c r="A104" s="37"/>
      <c r="B104" s="2"/>
      <c r="C104" s="7" t="s">
        <v>360</v>
      </c>
      <c r="D104" s="5" t="s">
        <v>24</v>
      </c>
      <c r="E104" s="31">
        <v>1</v>
      </c>
      <c r="F104" s="37"/>
      <c r="G104" s="37"/>
      <c r="H104" s="37"/>
      <c r="I104" s="16">
        <f>I83+I100+I101+I116</f>
        <v>14879.930721905532</v>
      </c>
      <c r="J104" s="14">
        <f t="shared" si="15"/>
        <v>17558.318251848526</v>
      </c>
      <c r="K104">
        <v>1.18</v>
      </c>
    </row>
    <row r="105" spans="1:11" ht="31.5" hidden="1" x14ac:dyDescent="0.25">
      <c r="A105" s="37"/>
      <c r="B105" s="4"/>
      <c r="C105" s="4" t="s">
        <v>343</v>
      </c>
      <c r="D105" s="5" t="s">
        <v>24</v>
      </c>
      <c r="E105" s="5">
        <v>1</v>
      </c>
      <c r="F105" s="37"/>
      <c r="G105" s="37"/>
      <c r="H105" s="37"/>
      <c r="I105" s="16">
        <f>I84+I100*3+I102+I116</f>
        <v>60707.55090876342</v>
      </c>
      <c r="J105" s="14">
        <f t="shared" si="15"/>
        <v>71634.910072340834</v>
      </c>
      <c r="K105">
        <v>1.18</v>
      </c>
    </row>
    <row r="106" spans="1:11" ht="21" hidden="1" x14ac:dyDescent="0.25">
      <c r="A106" s="37"/>
      <c r="B106" s="4"/>
      <c r="C106" s="30" t="s">
        <v>344</v>
      </c>
      <c r="D106" s="5" t="s">
        <v>400</v>
      </c>
      <c r="E106" s="5">
        <v>1</v>
      </c>
      <c r="F106" s="37"/>
      <c r="G106" s="37"/>
      <c r="H106" s="37"/>
      <c r="I106" s="16">
        <f t="shared" ref="I106:I118" si="16">I85</f>
        <v>231.5064180628232</v>
      </c>
      <c r="J106" s="14">
        <f t="shared" si="15"/>
        <v>273.17757331413134</v>
      </c>
      <c r="K106">
        <v>1.18</v>
      </c>
    </row>
    <row r="107" spans="1:11" ht="21" hidden="1" x14ac:dyDescent="0.25">
      <c r="A107" s="37"/>
      <c r="B107" s="4"/>
      <c r="C107" s="30" t="s">
        <v>345</v>
      </c>
      <c r="D107" s="5" t="s">
        <v>400</v>
      </c>
      <c r="E107" s="5">
        <v>1</v>
      </c>
      <c r="F107" s="37"/>
      <c r="G107" s="37"/>
      <c r="H107" s="37"/>
      <c r="I107" s="16">
        <f t="shared" si="16"/>
        <v>316.99652225182888</v>
      </c>
      <c r="J107" s="14">
        <f t="shared" si="15"/>
        <v>374.05589625715805</v>
      </c>
      <c r="K107">
        <v>1.18</v>
      </c>
    </row>
    <row r="108" spans="1:11" ht="21" hidden="1" x14ac:dyDescent="0.25">
      <c r="A108" s="37"/>
      <c r="B108" s="4"/>
      <c r="C108" s="30" t="s">
        <v>346</v>
      </c>
      <c r="D108" s="5" t="s">
        <v>400</v>
      </c>
      <c r="E108" s="5">
        <v>1</v>
      </c>
      <c r="F108" s="37"/>
      <c r="G108" s="37"/>
      <c r="H108" s="37"/>
      <c r="I108" s="16">
        <f t="shared" si="16"/>
        <v>380.09239536669838</v>
      </c>
      <c r="J108" s="14">
        <f t="shared" si="15"/>
        <v>448.50902653270407</v>
      </c>
      <c r="K108">
        <v>1.18</v>
      </c>
    </row>
    <row r="109" spans="1:11" ht="31.5" hidden="1" x14ac:dyDescent="0.25">
      <c r="A109" s="37"/>
      <c r="B109" s="4"/>
      <c r="C109" s="30" t="s">
        <v>347</v>
      </c>
      <c r="D109" s="5" t="s">
        <v>400</v>
      </c>
      <c r="E109" s="5">
        <v>1</v>
      </c>
      <c r="F109" s="37"/>
      <c r="G109" s="37"/>
      <c r="H109" s="37"/>
      <c r="I109" s="16">
        <f t="shared" si="16"/>
        <v>265.41661396611266</v>
      </c>
      <c r="J109" s="14">
        <f t="shared" si="15"/>
        <v>313.19160448001293</v>
      </c>
      <c r="K109">
        <v>1.18</v>
      </c>
    </row>
    <row r="110" spans="1:11" ht="31.5" hidden="1" x14ac:dyDescent="0.25">
      <c r="A110" s="37"/>
      <c r="B110" s="4"/>
      <c r="C110" s="30" t="s">
        <v>348</v>
      </c>
      <c r="D110" s="5" t="s">
        <v>400</v>
      </c>
      <c r="E110" s="5">
        <v>1</v>
      </c>
      <c r="F110" s="37"/>
      <c r="G110" s="37"/>
      <c r="H110" s="37"/>
      <c r="I110" s="16">
        <f t="shared" si="16"/>
        <v>297.68311150977786</v>
      </c>
      <c r="J110" s="14">
        <f t="shared" si="15"/>
        <v>351.26607158153786</v>
      </c>
      <c r="K110">
        <v>1.18</v>
      </c>
    </row>
    <row r="111" spans="1:11" ht="24.75" hidden="1" customHeight="1" x14ac:dyDescent="0.25">
      <c r="A111" s="37"/>
      <c r="B111" s="4"/>
      <c r="C111" s="30" t="s">
        <v>349</v>
      </c>
      <c r="D111" s="5" t="s">
        <v>400</v>
      </c>
      <c r="E111" s="5">
        <v>1</v>
      </c>
      <c r="F111" s="37"/>
      <c r="G111" s="37"/>
      <c r="H111" s="37"/>
      <c r="I111" s="16">
        <f t="shared" si="16"/>
        <v>481.45000359767027</v>
      </c>
      <c r="J111" s="14">
        <f t="shared" si="15"/>
        <v>568.11100424525091</v>
      </c>
      <c r="K111">
        <v>1.18</v>
      </c>
    </row>
    <row r="112" spans="1:11" ht="31.5" hidden="1" x14ac:dyDescent="0.25">
      <c r="A112" s="37"/>
      <c r="B112" s="4"/>
      <c r="C112" s="4" t="s">
        <v>350</v>
      </c>
      <c r="D112" s="5" t="s">
        <v>135</v>
      </c>
      <c r="E112" s="5">
        <v>1</v>
      </c>
      <c r="F112" s="37"/>
      <c r="G112" s="37"/>
      <c r="H112" s="37"/>
      <c r="I112" s="16">
        <f t="shared" si="16"/>
        <v>5028.5594041562881</v>
      </c>
      <c r="J112" s="14">
        <f t="shared" si="15"/>
        <v>5933.7000969044193</v>
      </c>
      <c r="K112">
        <v>1.18</v>
      </c>
    </row>
    <row r="113" spans="1:11" ht="21" hidden="1" x14ac:dyDescent="0.25">
      <c r="A113" s="37"/>
      <c r="B113" s="4"/>
      <c r="C113" s="4" t="s">
        <v>362</v>
      </c>
      <c r="D113" s="5" t="s">
        <v>24</v>
      </c>
      <c r="E113" s="5">
        <v>1</v>
      </c>
      <c r="F113" s="37"/>
      <c r="G113" s="37"/>
      <c r="H113" s="37"/>
      <c r="I113" s="16">
        <f t="shared" si="16"/>
        <v>123.55477543609199</v>
      </c>
      <c r="J113" s="14">
        <f t="shared" si="15"/>
        <v>145.79463501458855</v>
      </c>
      <c r="K113">
        <v>1.18</v>
      </c>
    </row>
    <row r="114" spans="1:11" ht="21" hidden="1" x14ac:dyDescent="0.25">
      <c r="A114" s="37"/>
      <c r="B114" s="4"/>
      <c r="C114" s="4" t="s">
        <v>351</v>
      </c>
      <c r="D114" s="5" t="s">
        <v>24</v>
      </c>
      <c r="E114" s="5">
        <v>1</v>
      </c>
      <c r="F114" s="37"/>
      <c r="G114" s="37"/>
      <c r="H114" s="37"/>
      <c r="I114" s="16">
        <f t="shared" si="16"/>
        <v>98.363995978247999</v>
      </c>
      <c r="J114" s="14">
        <f t="shared" si="15"/>
        <v>116.06951525433263</v>
      </c>
      <c r="K114">
        <v>1.18</v>
      </c>
    </row>
    <row r="115" spans="1:11" ht="21" hidden="1" x14ac:dyDescent="0.25">
      <c r="A115" s="37"/>
      <c r="B115" s="4"/>
      <c r="C115" s="4" t="s">
        <v>352</v>
      </c>
      <c r="D115" s="5" t="s">
        <v>24</v>
      </c>
      <c r="E115" s="5">
        <v>1</v>
      </c>
      <c r="F115" s="37"/>
      <c r="G115" s="37"/>
      <c r="H115" s="37"/>
      <c r="I115" s="16">
        <f t="shared" si="16"/>
        <v>111.55916617045199</v>
      </c>
      <c r="J115" s="14">
        <f t="shared" si="15"/>
        <v>131.63981608113335</v>
      </c>
      <c r="K115">
        <v>1.18</v>
      </c>
    </row>
    <row r="116" spans="1:11" s="52" customFormat="1" ht="31.5" hidden="1" x14ac:dyDescent="0.25">
      <c r="A116" s="51"/>
      <c r="B116" s="56"/>
      <c r="C116" s="56" t="s">
        <v>353</v>
      </c>
      <c r="D116" s="57" t="s">
        <v>144</v>
      </c>
      <c r="E116" s="57">
        <v>1</v>
      </c>
      <c r="F116" s="51"/>
      <c r="G116" s="51"/>
      <c r="H116" s="51"/>
      <c r="I116" s="99">
        <f t="shared" si="16"/>
        <v>1754.9576355631318</v>
      </c>
      <c r="J116" s="100">
        <f t="shared" si="15"/>
        <v>2070.8500099644953</v>
      </c>
      <c r="K116" s="52">
        <v>1.18</v>
      </c>
    </row>
    <row r="117" spans="1:11" ht="31.5" hidden="1" x14ac:dyDescent="0.25">
      <c r="A117" s="37"/>
      <c r="B117" s="4"/>
      <c r="C117" s="4" t="s">
        <v>354</v>
      </c>
      <c r="D117" s="5" t="s">
        <v>24</v>
      </c>
      <c r="E117" s="5">
        <v>1</v>
      </c>
      <c r="F117" s="37"/>
      <c r="G117" s="37"/>
      <c r="H117" s="37"/>
      <c r="I117" s="16">
        <f t="shared" si="16"/>
        <v>5958.2191222433876</v>
      </c>
      <c r="J117" s="14">
        <f t="shared" si="15"/>
        <v>7030.6985642471973</v>
      </c>
      <c r="K117">
        <v>1.18</v>
      </c>
    </row>
    <row r="118" spans="1:11" ht="21" hidden="1" x14ac:dyDescent="0.25">
      <c r="A118" s="37"/>
      <c r="B118" s="4"/>
      <c r="C118" s="4" t="s">
        <v>355</v>
      </c>
      <c r="D118" s="5" t="s">
        <v>400</v>
      </c>
      <c r="E118" s="5">
        <v>1</v>
      </c>
      <c r="F118" s="37"/>
      <c r="G118" s="37"/>
      <c r="H118" s="37"/>
      <c r="I118" s="16">
        <f t="shared" si="16"/>
        <v>1228.3503888015359</v>
      </c>
      <c r="J118" s="14">
        <f t="shared" si="15"/>
        <v>1449.4534587858122</v>
      </c>
      <c r="K118">
        <v>1.18</v>
      </c>
    </row>
    <row r="120" spans="1:11" x14ac:dyDescent="0.25">
      <c r="B120" s="188" t="s">
        <v>682</v>
      </c>
      <c r="C120" s="187"/>
      <c r="D120" s="187"/>
      <c r="E120" s="187"/>
      <c r="F120" s="187"/>
      <c r="G120" s="213"/>
      <c r="H120" s="213"/>
    </row>
    <row r="121" spans="1:11" x14ac:dyDescent="0.25">
      <c r="B121" s="188"/>
    </row>
    <row r="122" spans="1:11" x14ac:dyDescent="0.25">
      <c r="B122" s="188"/>
    </row>
    <row r="123" spans="1:11" x14ac:dyDescent="0.25">
      <c r="B123" s="188" t="s">
        <v>683</v>
      </c>
      <c r="C123" s="187" t="s">
        <v>685</v>
      </c>
      <c r="D123" s="187"/>
      <c r="E123" s="187"/>
      <c r="F123" s="187"/>
      <c r="G123" s="213"/>
      <c r="H123" s="213"/>
    </row>
    <row r="124" spans="1:11" x14ac:dyDescent="0.25">
      <c r="G124" s="61"/>
    </row>
  </sheetData>
  <mergeCells count="37">
    <mergeCell ref="A11:D11"/>
    <mergeCell ref="E11:J11"/>
    <mergeCell ref="A12:D12"/>
    <mergeCell ref="E12:J12"/>
    <mergeCell ref="A14:D14"/>
    <mergeCell ref="E14:J14"/>
    <mergeCell ref="A1:D1"/>
    <mergeCell ref="A2:D2"/>
    <mergeCell ref="A3:D3"/>
    <mergeCell ref="E1:K3"/>
    <mergeCell ref="A13:D13"/>
    <mergeCell ref="E13:J13"/>
    <mergeCell ref="A4:D4"/>
    <mergeCell ref="A5:J5"/>
    <mergeCell ref="A6:J6"/>
    <mergeCell ref="A7:J7"/>
    <mergeCell ref="F8:G8"/>
    <mergeCell ref="H8:I8"/>
    <mergeCell ref="F4:J4"/>
    <mergeCell ref="F9:G9"/>
    <mergeCell ref="H9:I9"/>
    <mergeCell ref="A10:J10"/>
    <mergeCell ref="A15:D15"/>
    <mergeCell ref="E15:J15"/>
    <mergeCell ref="A16:D16"/>
    <mergeCell ref="E16:J16"/>
    <mergeCell ref="A17:D17"/>
    <mergeCell ref="E17:J17"/>
    <mergeCell ref="G120:H120"/>
    <mergeCell ref="G123:H123"/>
    <mergeCell ref="B99:C99"/>
    <mergeCell ref="A18:D18"/>
    <mergeCell ref="E18:J18"/>
    <mergeCell ref="B78:C78"/>
    <mergeCell ref="B44:G44"/>
    <mergeCell ref="B38:G38"/>
    <mergeCell ref="B22:G22"/>
  </mergeCells>
  <pageMargins left="0.7" right="0.7" top="0.75" bottom="0.75" header="0.3" footer="0.3"/>
  <pageSetup paperSize="9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20"/>
  <sheetViews>
    <sheetView view="pageBreakPreview" zoomScale="130" zoomScaleNormal="100" zoomScaleSheetLayoutView="130" workbookViewId="0">
      <selection activeCell="C142" sqref="C142"/>
    </sheetView>
  </sheetViews>
  <sheetFormatPr defaultRowHeight="15" x14ac:dyDescent="0.25"/>
  <cols>
    <col min="1" max="1" width="5.140625" customWidth="1"/>
    <col min="2" max="2" width="16.5703125" customWidth="1"/>
    <col min="3" max="3" width="43.28515625" customWidth="1"/>
    <col min="4" max="4" width="10" customWidth="1"/>
    <col min="5" max="5" width="11.85546875" customWidth="1"/>
    <col min="6" max="6" width="11.28515625" customWidth="1"/>
    <col min="7" max="7" width="10.5703125" customWidth="1"/>
    <col min="8" max="8" width="10" customWidth="1"/>
    <col min="9" max="10" width="12" customWidth="1"/>
    <col min="11" max="11" width="0" hidden="1" customWidth="1"/>
  </cols>
  <sheetData>
    <row r="1" spans="1:11" ht="15" customHeight="1" x14ac:dyDescent="0.25">
      <c r="A1" s="209"/>
      <c r="B1" s="209"/>
      <c r="C1" s="209"/>
      <c r="D1" s="209"/>
      <c r="E1" s="199" t="s">
        <v>706</v>
      </c>
      <c r="F1" s="199"/>
      <c r="G1" s="199"/>
      <c r="H1" s="199"/>
      <c r="I1" s="199"/>
      <c r="J1" s="199"/>
      <c r="K1" s="199"/>
    </row>
    <row r="2" spans="1:11" x14ac:dyDescent="0.25">
      <c r="A2" s="209"/>
      <c r="B2" s="209"/>
      <c r="C2" s="209"/>
      <c r="D2" s="209"/>
      <c r="E2" s="199"/>
      <c r="F2" s="199"/>
      <c r="G2" s="199"/>
      <c r="H2" s="199"/>
      <c r="I2" s="199"/>
      <c r="J2" s="199"/>
      <c r="K2" s="199"/>
    </row>
    <row r="3" spans="1:11" x14ac:dyDescent="0.25">
      <c r="A3" s="209"/>
      <c r="B3" s="209"/>
      <c r="C3" s="209"/>
      <c r="D3" s="209"/>
      <c r="E3" s="199"/>
      <c r="F3" s="199"/>
      <c r="G3" s="199"/>
      <c r="H3" s="199"/>
      <c r="I3" s="199"/>
      <c r="J3" s="199"/>
      <c r="K3" s="199"/>
    </row>
    <row r="4" spans="1:11" x14ac:dyDescent="0.25">
      <c r="A4" s="210"/>
      <c r="B4" s="210"/>
      <c r="C4" s="210"/>
      <c r="D4" s="210"/>
      <c r="F4" s="214" t="s">
        <v>414</v>
      </c>
      <c r="G4" s="214"/>
      <c r="H4" s="214"/>
      <c r="I4" s="214"/>
      <c r="J4" s="214"/>
    </row>
    <row r="5" spans="1:11" ht="15" customHeight="1" x14ac:dyDescent="0.25">
      <c r="A5" s="211" t="s">
        <v>0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1" ht="15" customHeight="1" x14ac:dyDescent="0.25">
      <c r="A6" s="211" t="s">
        <v>1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1" ht="15" customHeight="1" x14ac:dyDescent="0.25">
      <c r="A7" s="211" t="s">
        <v>431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1" x14ac:dyDescent="0.25">
      <c r="A8" t="s">
        <v>334</v>
      </c>
      <c r="F8" s="209"/>
      <c r="G8" s="209"/>
      <c r="H8" s="212"/>
      <c r="I8" s="212"/>
      <c r="J8" s="89"/>
    </row>
    <row r="9" spans="1:11" x14ac:dyDescent="0.25">
      <c r="A9" t="s">
        <v>418</v>
      </c>
      <c r="F9" s="209"/>
      <c r="G9" s="209"/>
      <c r="H9" s="212"/>
      <c r="I9" s="212"/>
      <c r="J9" s="89"/>
    </row>
    <row r="10" spans="1:11" x14ac:dyDescent="0.25">
      <c r="A10" s="196" t="s">
        <v>386</v>
      </c>
      <c r="B10" s="197"/>
      <c r="C10" s="197"/>
      <c r="D10" s="197"/>
      <c r="E10" s="197"/>
      <c r="F10" s="197"/>
      <c r="G10" s="197"/>
      <c r="H10" s="197"/>
      <c r="I10" s="197"/>
      <c r="J10" s="198"/>
    </row>
    <row r="11" spans="1:11" x14ac:dyDescent="0.25">
      <c r="A11" s="223" t="s">
        <v>58</v>
      </c>
      <c r="B11" s="223"/>
      <c r="C11" s="223"/>
      <c r="D11" s="223"/>
      <c r="E11" s="259" t="s">
        <v>59</v>
      </c>
      <c r="F11" s="259"/>
      <c r="G11" s="259"/>
      <c r="H11" s="259"/>
      <c r="I11" s="259"/>
      <c r="J11" s="259"/>
    </row>
    <row r="12" spans="1:11" ht="18.75" customHeight="1" x14ac:dyDescent="0.25">
      <c r="A12" s="225" t="s">
        <v>387</v>
      </c>
      <c r="B12" s="226"/>
      <c r="C12" s="226"/>
      <c r="D12" s="227"/>
      <c r="E12" s="228" t="s">
        <v>432</v>
      </c>
      <c r="F12" s="229"/>
      <c r="G12" s="229"/>
      <c r="H12" s="229"/>
      <c r="I12" s="229"/>
      <c r="J12" s="230"/>
    </row>
    <row r="13" spans="1:11" ht="18.75" customHeight="1" x14ac:dyDescent="0.25">
      <c r="A13" s="258" t="s">
        <v>337</v>
      </c>
      <c r="B13" s="218"/>
      <c r="C13" s="218"/>
      <c r="D13" s="219"/>
      <c r="E13" s="232" t="s">
        <v>337</v>
      </c>
      <c r="F13" s="221"/>
      <c r="G13" s="221"/>
      <c r="H13" s="221"/>
      <c r="I13" s="221"/>
      <c r="J13" s="222"/>
    </row>
    <row r="14" spans="1:11" ht="18.75" customHeight="1" x14ac:dyDescent="0.25">
      <c r="A14" s="256" t="s">
        <v>60</v>
      </c>
      <c r="B14" s="218"/>
      <c r="C14" s="218"/>
      <c r="D14" s="219"/>
      <c r="E14" s="232" t="s">
        <v>60</v>
      </c>
      <c r="F14" s="221"/>
      <c r="G14" s="221"/>
      <c r="H14" s="221"/>
      <c r="I14" s="221"/>
      <c r="J14" s="222"/>
    </row>
    <row r="15" spans="1:11" ht="18.75" customHeight="1" x14ac:dyDescent="0.25">
      <c r="A15" s="255" t="s">
        <v>61</v>
      </c>
      <c r="B15" s="218"/>
      <c r="C15" s="218"/>
      <c r="D15" s="219"/>
      <c r="E15" s="232" t="s">
        <v>63</v>
      </c>
      <c r="F15" s="221"/>
      <c r="G15" s="221"/>
      <c r="H15" s="221"/>
      <c r="I15" s="221"/>
      <c r="J15" s="222"/>
    </row>
    <row r="16" spans="1:11" ht="18.75" customHeight="1" x14ac:dyDescent="0.25">
      <c r="A16" s="256" t="s">
        <v>62</v>
      </c>
      <c r="B16" s="218"/>
      <c r="C16" s="218"/>
      <c r="D16" s="219"/>
      <c r="E16" s="232"/>
      <c r="F16" s="221"/>
      <c r="G16" s="221"/>
      <c r="H16" s="221"/>
      <c r="I16" s="221"/>
      <c r="J16" s="222"/>
    </row>
    <row r="17" spans="1:10" ht="18.75" customHeight="1" x14ac:dyDescent="0.25">
      <c r="A17" s="257" t="s">
        <v>63</v>
      </c>
      <c r="B17" s="234"/>
      <c r="C17" s="234"/>
      <c r="D17" s="235"/>
      <c r="E17" s="236"/>
      <c r="F17" s="237"/>
      <c r="G17" s="237"/>
      <c r="H17" s="237"/>
      <c r="I17" s="237"/>
      <c r="J17" s="238"/>
    </row>
    <row r="18" spans="1:10" ht="18.75" customHeight="1" x14ac:dyDescent="0.25">
      <c r="A18" s="239">
        <f>1.011*1.05*1.04*1.0549*1.03</f>
        <v>1.1995609265639999</v>
      </c>
      <c r="B18" s="240"/>
      <c r="C18" s="240"/>
      <c r="D18" s="241"/>
      <c r="E18" s="242">
        <f>1.011*1.05*1.03</f>
        <v>1.0933965000000001</v>
      </c>
      <c r="F18" s="243"/>
      <c r="G18" s="243"/>
      <c r="H18" s="243"/>
      <c r="I18" s="243"/>
      <c r="J18" s="244"/>
    </row>
    <row r="19" spans="1:10" ht="45" x14ac:dyDescent="0.25">
      <c r="A19" s="3" t="s">
        <v>2</v>
      </c>
      <c r="B19" s="3" t="s">
        <v>3</v>
      </c>
      <c r="C19" s="3" t="s">
        <v>4</v>
      </c>
      <c r="D19" s="3" t="s">
        <v>5</v>
      </c>
      <c r="E19" s="3" t="s">
        <v>6</v>
      </c>
      <c r="F19" s="3" t="s">
        <v>7</v>
      </c>
      <c r="G19" s="3" t="s">
        <v>8</v>
      </c>
      <c r="H19" s="12" t="s">
        <v>64</v>
      </c>
      <c r="I19" s="21" t="s">
        <v>65</v>
      </c>
      <c r="J19" s="21" t="s">
        <v>66</v>
      </c>
    </row>
    <row r="20" spans="1:10" x14ac:dyDescent="0.25">
      <c r="A20" s="3">
        <v>1</v>
      </c>
      <c r="B20" s="3">
        <v>2</v>
      </c>
      <c r="C20" s="3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  <c r="I20" s="3">
        <v>9</v>
      </c>
      <c r="J20" s="3">
        <v>10</v>
      </c>
    </row>
    <row r="21" spans="1:10" x14ac:dyDescent="0.25">
      <c r="A21" s="23"/>
      <c r="B21" s="208" t="s">
        <v>433</v>
      </c>
      <c r="C21" s="208"/>
      <c r="D21" s="208"/>
      <c r="E21" s="208"/>
      <c r="F21" s="208"/>
      <c r="G21" s="208"/>
      <c r="H21" s="11"/>
      <c r="I21" s="11"/>
      <c r="J21" s="11"/>
    </row>
    <row r="22" spans="1:10" ht="31.5" x14ac:dyDescent="0.25">
      <c r="A22" s="5" t="s">
        <v>9</v>
      </c>
      <c r="B22" s="4" t="s">
        <v>121</v>
      </c>
      <c r="C22" s="4" t="s">
        <v>364</v>
      </c>
      <c r="D22" s="5" t="s">
        <v>109</v>
      </c>
      <c r="E22" s="5">
        <v>1</v>
      </c>
      <c r="F22" s="5" t="s">
        <v>122</v>
      </c>
      <c r="G22" s="5">
        <v>846</v>
      </c>
      <c r="H22" s="82">
        <f>A18</f>
        <v>1.1995609265639999</v>
      </c>
      <c r="I22" s="17">
        <f>H22*G22</f>
        <v>1014.828543873144</v>
      </c>
      <c r="J22" s="13">
        <f>I22*1.18</f>
        <v>1197.4976817703098</v>
      </c>
    </row>
    <row r="23" spans="1:10" ht="31.5" x14ac:dyDescent="0.25">
      <c r="A23" s="5" t="s">
        <v>11</v>
      </c>
      <c r="B23" s="4" t="s">
        <v>123</v>
      </c>
      <c r="C23" s="4" t="s">
        <v>422</v>
      </c>
      <c r="D23" s="5" t="s">
        <v>109</v>
      </c>
      <c r="E23" s="5">
        <v>1</v>
      </c>
      <c r="F23" s="5" t="s">
        <v>124</v>
      </c>
      <c r="G23" s="5">
        <v>291</v>
      </c>
      <c r="H23" s="82">
        <f>H22</f>
        <v>1.1995609265639999</v>
      </c>
      <c r="I23" s="16">
        <f>H23*G23</f>
        <v>349.07222963012396</v>
      </c>
      <c r="J23" s="14">
        <f>I23*1.18</f>
        <v>411.90523096354627</v>
      </c>
    </row>
    <row r="24" spans="1:10" ht="31.5" x14ac:dyDescent="0.25">
      <c r="A24" s="5" t="s">
        <v>13</v>
      </c>
      <c r="B24" s="4" t="s">
        <v>125</v>
      </c>
      <c r="C24" s="4" t="s">
        <v>358</v>
      </c>
      <c r="D24" s="5" t="s">
        <v>109</v>
      </c>
      <c r="E24" s="5">
        <v>1</v>
      </c>
      <c r="F24" s="5" t="s">
        <v>126</v>
      </c>
      <c r="G24" s="5">
        <v>338</v>
      </c>
      <c r="H24" s="82">
        <f>H23</f>
        <v>1.1995609265639999</v>
      </c>
      <c r="I24" s="16">
        <f t="shared" ref="I24:I35" si="0">H24*G24</f>
        <v>405.45159317863198</v>
      </c>
      <c r="J24" s="14">
        <f t="shared" ref="J24:J41" si="1">I24*1.18</f>
        <v>478.43287995078572</v>
      </c>
    </row>
    <row r="25" spans="1:10" ht="31.5" x14ac:dyDescent="0.25">
      <c r="A25" s="5" t="s">
        <v>14</v>
      </c>
      <c r="B25" s="4" t="s">
        <v>127</v>
      </c>
      <c r="C25" s="4" t="s">
        <v>423</v>
      </c>
      <c r="D25" s="5" t="s">
        <v>109</v>
      </c>
      <c r="E25" s="5">
        <v>1</v>
      </c>
      <c r="F25" s="45" t="s">
        <v>128</v>
      </c>
      <c r="G25" s="43">
        <v>7411</v>
      </c>
      <c r="H25" s="82">
        <f t="shared" ref="H25:H35" si="2">H24</f>
        <v>1.1995609265639999</v>
      </c>
      <c r="I25" s="16">
        <f t="shared" si="0"/>
        <v>8889.9460267658033</v>
      </c>
      <c r="J25" s="14">
        <f t="shared" si="1"/>
        <v>10490.136311583647</v>
      </c>
    </row>
    <row r="26" spans="1:10" ht="27.75" customHeight="1" x14ac:dyDescent="0.25">
      <c r="A26" s="31" t="s">
        <v>15</v>
      </c>
      <c r="B26" s="2" t="s">
        <v>129</v>
      </c>
      <c r="C26" s="7" t="s">
        <v>404</v>
      </c>
      <c r="D26" s="5" t="s">
        <v>109</v>
      </c>
      <c r="E26" s="42">
        <v>1</v>
      </c>
      <c r="F26" s="47">
        <v>3249.1</v>
      </c>
      <c r="G26" s="8">
        <v>3249</v>
      </c>
      <c r="H26" s="82">
        <f t="shared" si="2"/>
        <v>1.1995609265639999</v>
      </c>
      <c r="I26" s="16">
        <f t="shared" si="0"/>
        <v>3897.3734504064359</v>
      </c>
      <c r="J26" s="14">
        <f t="shared" si="1"/>
        <v>4598.9006714795942</v>
      </c>
    </row>
    <row r="27" spans="1:10" ht="31.5" x14ac:dyDescent="0.25">
      <c r="A27" s="5" t="s">
        <v>16</v>
      </c>
      <c r="B27" s="4" t="s">
        <v>130</v>
      </c>
      <c r="C27" s="4" t="s">
        <v>365</v>
      </c>
      <c r="D27" s="5" t="s">
        <v>109</v>
      </c>
      <c r="E27" s="5">
        <v>1</v>
      </c>
      <c r="F27" s="46" t="s">
        <v>131</v>
      </c>
      <c r="G27" s="44">
        <v>11603</v>
      </c>
      <c r="H27" s="82">
        <f t="shared" si="2"/>
        <v>1.1995609265639999</v>
      </c>
      <c r="I27" s="16">
        <f t="shared" si="0"/>
        <v>13918.50543092209</v>
      </c>
      <c r="J27" s="14">
        <f t="shared" si="1"/>
        <v>16423.836408488067</v>
      </c>
    </row>
    <row r="28" spans="1:10" ht="21" x14ac:dyDescent="0.25">
      <c r="A28" s="5" t="s">
        <v>17</v>
      </c>
      <c r="B28" s="4" t="s">
        <v>132</v>
      </c>
      <c r="C28" s="30" t="s">
        <v>424</v>
      </c>
      <c r="D28" s="5" t="s">
        <v>425</v>
      </c>
      <c r="E28" s="5" t="s">
        <v>10</v>
      </c>
      <c r="F28" s="5" t="s">
        <v>133</v>
      </c>
      <c r="G28" s="5">
        <v>28</v>
      </c>
      <c r="H28" s="82">
        <f t="shared" si="2"/>
        <v>1.1995609265639999</v>
      </c>
      <c r="I28" s="16">
        <f t="shared" si="0"/>
        <v>33.587705943791995</v>
      </c>
      <c r="J28" s="14">
        <f t="shared" si="1"/>
        <v>39.633493013674553</v>
      </c>
    </row>
    <row r="29" spans="1:10" ht="35.25" customHeight="1" x14ac:dyDescent="0.25">
      <c r="A29" s="5" t="s">
        <v>18</v>
      </c>
      <c r="B29" s="4" t="s">
        <v>134</v>
      </c>
      <c r="C29" s="4" t="s">
        <v>350</v>
      </c>
      <c r="D29" s="5" t="s">
        <v>135</v>
      </c>
      <c r="E29" s="5">
        <v>1</v>
      </c>
      <c r="F29" s="5" t="s">
        <v>136</v>
      </c>
      <c r="G29" s="8">
        <v>4192</v>
      </c>
      <c r="H29" s="82">
        <f t="shared" si="2"/>
        <v>1.1995609265639999</v>
      </c>
      <c r="I29" s="16">
        <f t="shared" si="0"/>
        <v>5028.5594041562881</v>
      </c>
      <c r="J29" s="14">
        <f t="shared" si="1"/>
        <v>5933.7000969044193</v>
      </c>
    </row>
    <row r="30" spans="1:10" ht="21" x14ac:dyDescent="0.25">
      <c r="A30" s="5" t="s">
        <v>20</v>
      </c>
      <c r="B30" s="4" t="s">
        <v>137</v>
      </c>
      <c r="C30" s="4" t="s">
        <v>370</v>
      </c>
      <c r="D30" s="5" t="s">
        <v>30</v>
      </c>
      <c r="E30" s="5" t="s">
        <v>12</v>
      </c>
      <c r="F30" s="5" t="s">
        <v>138</v>
      </c>
      <c r="G30" s="5">
        <v>103</v>
      </c>
      <c r="H30" s="82">
        <f t="shared" si="2"/>
        <v>1.1995609265639999</v>
      </c>
      <c r="I30" s="16">
        <f t="shared" si="0"/>
        <v>123.55477543609199</v>
      </c>
      <c r="J30" s="14">
        <f t="shared" si="1"/>
        <v>145.79463501458855</v>
      </c>
    </row>
    <row r="31" spans="1:10" ht="21" x14ac:dyDescent="0.25">
      <c r="A31" s="5" t="s">
        <v>21</v>
      </c>
      <c r="B31" s="4" t="s">
        <v>139</v>
      </c>
      <c r="C31" s="4" t="s">
        <v>351</v>
      </c>
      <c r="D31" s="5" t="s">
        <v>30</v>
      </c>
      <c r="E31" s="5" t="s">
        <v>12</v>
      </c>
      <c r="F31" s="5" t="s">
        <v>140</v>
      </c>
      <c r="G31" s="5">
        <v>82</v>
      </c>
      <c r="H31" s="82">
        <f t="shared" si="2"/>
        <v>1.1995609265639999</v>
      </c>
      <c r="I31" s="16">
        <f t="shared" si="0"/>
        <v>98.363995978247999</v>
      </c>
      <c r="J31" s="14">
        <f t="shared" si="1"/>
        <v>116.06951525433263</v>
      </c>
    </row>
    <row r="32" spans="1:10" ht="21" x14ac:dyDescent="0.25">
      <c r="A32" s="5" t="s">
        <v>22</v>
      </c>
      <c r="B32" s="4" t="s">
        <v>141</v>
      </c>
      <c r="C32" s="4" t="s">
        <v>426</v>
      </c>
      <c r="D32" s="5" t="s">
        <v>30</v>
      </c>
      <c r="E32" s="5" t="s">
        <v>12</v>
      </c>
      <c r="F32" s="5" t="s">
        <v>142</v>
      </c>
      <c r="G32" s="5">
        <v>93</v>
      </c>
      <c r="H32" s="82">
        <f t="shared" si="2"/>
        <v>1.1995609265639999</v>
      </c>
      <c r="I32" s="16">
        <f t="shared" si="0"/>
        <v>111.55916617045199</v>
      </c>
      <c r="J32" s="14">
        <f t="shared" si="1"/>
        <v>131.63981608113335</v>
      </c>
    </row>
    <row r="33" spans="1:10" ht="31.5" x14ac:dyDescent="0.25">
      <c r="A33" s="5" t="s">
        <v>23</v>
      </c>
      <c r="B33" s="4" t="s">
        <v>143</v>
      </c>
      <c r="C33" s="4" t="s">
        <v>427</v>
      </c>
      <c r="D33" s="5" t="s">
        <v>144</v>
      </c>
      <c r="E33" s="5">
        <v>1</v>
      </c>
      <c r="F33" s="5" t="s">
        <v>145</v>
      </c>
      <c r="G33" s="8">
        <v>1199</v>
      </c>
      <c r="H33" s="82">
        <f t="shared" si="2"/>
        <v>1.1995609265639999</v>
      </c>
      <c r="I33" s="16">
        <f t="shared" si="0"/>
        <v>1438.2735509502359</v>
      </c>
      <c r="J33" s="14">
        <f t="shared" si="1"/>
        <v>1697.1627901212782</v>
      </c>
    </row>
    <row r="34" spans="1:10" ht="31.5" x14ac:dyDescent="0.25">
      <c r="A34" s="5" t="s">
        <v>25</v>
      </c>
      <c r="B34" s="4" t="s">
        <v>146</v>
      </c>
      <c r="C34" s="4" t="s">
        <v>354</v>
      </c>
      <c r="D34" s="5" t="s">
        <v>24</v>
      </c>
      <c r="E34" s="5">
        <v>1</v>
      </c>
      <c r="F34" s="5" t="s">
        <v>147</v>
      </c>
      <c r="G34" s="8">
        <v>1650</v>
      </c>
      <c r="H34" s="82">
        <f t="shared" si="2"/>
        <v>1.1995609265639999</v>
      </c>
      <c r="I34" s="16">
        <f t="shared" si="0"/>
        <v>1979.2755288305998</v>
      </c>
      <c r="J34" s="14">
        <f t="shared" si="1"/>
        <v>2335.5451240201078</v>
      </c>
    </row>
    <row r="35" spans="1:10" ht="21" x14ac:dyDescent="0.25">
      <c r="A35" s="5" t="s">
        <v>29</v>
      </c>
      <c r="B35" s="4" t="s">
        <v>148</v>
      </c>
      <c r="C35" s="4" t="s">
        <v>428</v>
      </c>
      <c r="D35" s="5" t="s">
        <v>19</v>
      </c>
      <c r="E35" s="5" t="s">
        <v>12</v>
      </c>
      <c r="F35" s="5" t="s">
        <v>149</v>
      </c>
      <c r="G35" s="5">
        <v>956</v>
      </c>
      <c r="H35" s="82">
        <f t="shared" si="2"/>
        <v>1.1995609265639999</v>
      </c>
      <c r="I35" s="16">
        <f t="shared" si="0"/>
        <v>1146.7802457951839</v>
      </c>
      <c r="J35" s="14">
        <f t="shared" si="1"/>
        <v>1353.2006900383169</v>
      </c>
    </row>
    <row r="36" spans="1:10" x14ac:dyDescent="0.25">
      <c r="A36" s="62"/>
      <c r="B36" s="18"/>
      <c r="C36" s="18"/>
      <c r="D36" s="62"/>
      <c r="E36" s="62"/>
      <c r="F36" s="62"/>
      <c r="G36" s="62"/>
      <c r="H36" s="83"/>
      <c r="I36" s="27"/>
      <c r="J36" s="64">
        <f>SUM(J22:J35)</f>
        <v>45353.455344683804</v>
      </c>
    </row>
    <row r="37" spans="1:10" x14ac:dyDescent="0.25">
      <c r="A37" s="18"/>
      <c r="B37" s="208" t="s">
        <v>434</v>
      </c>
      <c r="C37" s="208"/>
      <c r="D37" s="208"/>
      <c r="E37" s="208"/>
      <c r="F37" s="208"/>
      <c r="G37" s="208"/>
    </row>
    <row r="38" spans="1:10" ht="21" x14ac:dyDescent="0.25">
      <c r="A38" s="5" t="s">
        <v>31</v>
      </c>
      <c r="B38" s="4" t="s">
        <v>150</v>
      </c>
      <c r="C38" s="4" t="s">
        <v>407</v>
      </c>
      <c r="D38" s="5" t="s">
        <v>151</v>
      </c>
      <c r="E38" s="5">
        <v>1</v>
      </c>
      <c r="F38" s="5" t="s">
        <v>152</v>
      </c>
      <c r="G38" s="5">
        <v>522</v>
      </c>
      <c r="H38" s="82">
        <f>E18</f>
        <v>1.0933965000000001</v>
      </c>
      <c r="I38" s="16">
        <f t="shared" ref="I38:I41" si="3">H38*G38</f>
        <v>570.75297300000011</v>
      </c>
      <c r="J38" s="14">
        <f t="shared" si="1"/>
        <v>673.48850814000014</v>
      </c>
    </row>
    <row r="39" spans="1:10" ht="21" x14ac:dyDescent="0.25">
      <c r="A39" s="5" t="s">
        <v>32</v>
      </c>
      <c r="B39" s="4" t="s">
        <v>153</v>
      </c>
      <c r="C39" s="4" t="s">
        <v>408</v>
      </c>
      <c r="D39" s="5" t="s">
        <v>154</v>
      </c>
      <c r="E39" s="5">
        <v>1</v>
      </c>
      <c r="F39" s="5" t="s">
        <v>155</v>
      </c>
      <c r="G39" s="8">
        <v>5571.3</v>
      </c>
      <c r="H39" s="82">
        <f>H38</f>
        <v>1.0933965000000001</v>
      </c>
      <c r="I39" s="16">
        <f t="shared" si="3"/>
        <v>6091.6399204500012</v>
      </c>
      <c r="J39" s="14">
        <f t="shared" si="1"/>
        <v>7188.1351061310015</v>
      </c>
    </row>
    <row r="40" spans="1:10" ht="73.5" x14ac:dyDescent="0.25">
      <c r="A40" s="5" t="s">
        <v>33</v>
      </c>
      <c r="B40" s="4" t="s">
        <v>156</v>
      </c>
      <c r="C40" s="4" t="s">
        <v>429</v>
      </c>
      <c r="D40" s="5" t="s">
        <v>157</v>
      </c>
      <c r="E40" s="5">
        <v>1</v>
      </c>
      <c r="F40" s="5" t="s">
        <v>158</v>
      </c>
      <c r="G40" s="5">
        <v>140</v>
      </c>
      <c r="H40" s="82">
        <f t="shared" ref="H40:H41" si="4">H39</f>
        <v>1.0933965000000001</v>
      </c>
      <c r="I40" s="16">
        <f t="shared" si="3"/>
        <v>153.07551000000001</v>
      </c>
      <c r="J40" s="14">
        <f t="shared" si="1"/>
        <v>180.6291018</v>
      </c>
    </row>
    <row r="41" spans="1:10" ht="52.5" x14ac:dyDescent="0.25">
      <c r="A41" s="5" t="s">
        <v>36</v>
      </c>
      <c r="B41" s="4" t="s">
        <v>159</v>
      </c>
      <c r="C41" s="4" t="s">
        <v>430</v>
      </c>
      <c r="D41" s="5" t="s">
        <v>24</v>
      </c>
      <c r="E41" s="5">
        <v>1</v>
      </c>
      <c r="F41" s="5" t="s">
        <v>160</v>
      </c>
      <c r="G41" s="5">
        <v>767</v>
      </c>
      <c r="H41" s="82">
        <f t="shared" si="4"/>
        <v>1.0933965000000001</v>
      </c>
      <c r="I41" s="16">
        <f t="shared" si="3"/>
        <v>838.6351155000001</v>
      </c>
      <c r="J41" s="14">
        <f t="shared" si="1"/>
        <v>989.58943629000009</v>
      </c>
    </row>
    <row r="42" spans="1:10" x14ac:dyDescent="0.25">
      <c r="A42" s="62"/>
      <c r="B42" s="18"/>
      <c r="C42" s="18"/>
      <c r="D42" s="62"/>
      <c r="E42" s="62"/>
      <c r="F42" s="62"/>
      <c r="G42" s="62"/>
      <c r="H42" s="83"/>
      <c r="I42" s="27"/>
      <c r="J42" s="64">
        <f>SUM(J38:J41)</f>
        <v>9031.8421523610014</v>
      </c>
    </row>
    <row r="43" spans="1:10" x14ac:dyDescent="0.25">
      <c r="A43" s="18"/>
      <c r="B43" s="208" t="s">
        <v>398</v>
      </c>
      <c r="C43" s="208"/>
      <c r="D43" s="208"/>
      <c r="E43" s="208"/>
      <c r="F43" s="208"/>
      <c r="G43" s="208"/>
    </row>
    <row r="44" spans="1:10" x14ac:dyDescent="0.25">
      <c r="A44" s="5" t="s">
        <v>37</v>
      </c>
      <c r="B44" s="4" t="s">
        <v>34</v>
      </c>
      <c r="C44" s="4" t="s">
        <v>161</v>
      </c>
      <c r="D44" s="5" t="s">
        <v>39</v>
      </c>
      <c r="E44" s="5">
        <v>1</v>
      </c>
      <c r="F44" s="5" t="s">
        <v>162</v>
      </c>
      <c r="G44" s="8">
        <v>0</v>
      </c>
      <c r="H44" s="82">
        <f>A18</f>
        <v>1.1995609265639999</v>
      </c>
      <c r="I44" s="16">
        <f t="shared" ref="I44:I74" si="5">H44*G44</f>
        <v>0</v>
      </c>
      <c r="J44" s="14">
        <f t="shared" ref="J44:J74" si="6">I44*1.18</f>
        <v>0</v>
      </c>
    </row>
    <row r="45" spans="1:10" x14ac:dyDescent="0.25">
      <c r="A45" s="5" t="s">
        <v>38</v>
      </c>
      <c r="B45" s="4" t="s">
        <v>34</v>
      </c>
      <c r="C45" s="4" t="s">
        <v>163</v>
      </c>
      <c r="D45" s="5" t="s">
        <v>39</v>
      </c>
      <c r="E45" s="5">
        <v>1</v>
      </c>
      <c r="F45" s="5" t="s">
        <v>164</v>
      </c>
      <c r="G45" s="8">
        <v>0</v>
      </c>
      <c r="H45" s="82">
        <f>H44</f>
        <v>1.1995609265639999</v>
      </c>
      <c r="I45" s="16">
        <f t="shared" si="5"/>
        <v>0</v>
      </c>
      <c r="J45" s="14">
        <f t="shared" si="6"/>
        <v>0</v>
      </c>
    </row>
    <row r="46" spans="1:10" x14ac:dyDescent="0.25">
      <c r="A46" s="5" t="s">
        <v>40</v>
      </c>
      <c r="B46" s="4" t="s">
        <v>34</v>
      </c>
      <c r="C46" s="4" t="s">
        <v>165</v>
      </c>
      <c r="D46" s="5" t="s">
        <v>39</v>
      </c>
      <c r="E46" s="5">
        <v>1</v>
      </c>
      <c r="F46" s="5" t="s">
        <v>166</v>
      </c>
      <c r="G46" s="5">
        <v>544</v>
      </c>
      <c r="H46" s="82">
        <f t="shared" ref="H46:H74" si="7">H45</f>
        <v>1.1995609265639999</v>
      </c>
      <c r="I46" s="16">
        <f t="shared" si="5"/>
        <v>652.56114405081598</v>
      </c>
      <c r="J46" s="14">
        <f t="shared" si="6"/>
        <v>770.02214997996282</v>
      </c>
    </row>
    <row r="47" spans="1:10" x14ac:dyDescent="0.25">
      <c r="A47" s="5" t="s">
        <v>42</v>
      </c>
      <c r="B47" s="4" t="s">
        <v>34</v>
      </c>
      <c r="C47" s="4" t="s">
        <v>167</v>
      </c>
      <c r="D47" s="5" t="s">
        <v>47</v>
      </c>
      <c r="E47" s="5">
        <v>1</v>
      </c>
      <c r="F47" s="5" t="s">
        <v>168</v>
      </c>
      <c r="G47" s="5">
        <v>154</v>
      </c>
      <c r="H47" s="82">
        <f t="shared" si="7"/>
        <v>1.1995609265639999</v>
      </c>
      <c r="I47" s="16">
        <f t="shared" si="5"/>
        <v>184.73238269085599</v>
      </c>
      <c r="J47" s="14">
        <f t="shared" si="6"/>
        <v>217.98421157521005</v>
      </c>
    </row>
    <row r="48" spans="1:10" x14ac:dyDescent="0.25">
      <c r="A48" s="5" t="s">
        <v>43</v>
      </c>
      <c r="B48" s="4" t="s">
        <v>34</v>
      </c>
      <c r="C48" s="4" t="s">
        <v>169</v>
      </c>
      <c r="D48" s="5" t="s">
        <v>39</v>
      </c>
      <c r="E48" s="5">
        <v>1</v>
      </c>
      <c r="F48" s="5" t="s">
        <v>170</v>
      </c>
      <c r="G48" s="5">
        <v>224</v>
      </c>
      <c r="H48" s="82">
        <f t="shared" si="7"/>
        <v>1.1995609265639999</v>
      </c>
      <c r="I48" s="16">
        <f t="shared" si="5"/>
        <v>268.70164755033596</v>
      </c>
      <c r="J48" s="14">
        <f t="shared" si="6"/>
        <v>317.06794410939642</v>
      </c>
    </row>
    <row r="49" spans="1:10" x14ac:dyDescent="0.25">
      <c r="A49" s="5" t="s">
        <v>44</v>
      </c>
      <c r="B49" s="4" t="s">
        <v>34</v>
      </c>
      <c r="C49" s="4" t="s">
        <v>171</v>
      </c>
      <c r="D49" s="5" t="s">
        <v>39</v>
      </c>
      <c r="E49" s="5">
        <v>1</v>
      </c>
      <c r="F49" s="5" t="s">
        <v>172</v>
      </c>
      <c r="G49" s="5">
        <v>171</v>
      </c>
      <c r="H49" s="82">
        <f t="shared" si="7"/>
        <v>1.1995609265639999</v>
      </c>
      <c r="I49" s="16">
        <f t="shared" si="5"/>
        <v>205.124918442444</v>
      </c>
      <c r="J49" s="14">
        <f t="shared" si="6"/>
        <v>242.04740376208392</v>
      </c>
    </row>
    <row r="50" spans="1:10" x14ac:dyDescent="0.25">
      <c r="A50" s="5" t="s">
        <v>46</v>
      </c>
      <c r="B50" s="4" t="s">
        <v>34</v>
      </c>
      <c r="C50" s="4" t="s">
        <v>173</v>
      </c>
      <c r="D50" s="5" t="s">
        <v>39</v>
      </c>
      <c r="E50" s="5">
        <v>1</v>
      </c>
      <c r="F50" s="5" t="s">
        <v>174</v>
      </c>
      <c r="G50" s="5">
        <v>412</v>
      </c>
      <c r="H50" s="82">
        <f t="shared" si="7"/>
        <v>1.1995609265639999</v>
      </c>
      <c r="I50" s="16">
        <f t="shared" si="5"/>
        <v>494.21910174436795</v>
      </c>
      <c r="J50" s="14">
        <f t="shared" si="6"/>
        <v>583.1785400583542</v>
      </c>
    </row>
    <row r="51" spans="1:10" x14ac:dyDescent="0.25">
      <c r="A51" s="5" t="s">
        <v>48</v>
      </c>
      <c r="B51" s="4" t="s">
        <v>34</v>
      </c>
      <c r="C51" s="4" t="s">
        <v>175</v>
      </c>
      <c r="D51" s="5" t="s">
        <v>39</v>
      </c>
      <c r="E51" s="5">
        <v>1</v>
      </c>
      <c r="F51" s="5" t="s">
        <v>176</v>
      </c>
      <c r="G51" s="5">
        <v>472</v>
      </c>
      <c r="H51" s="82">
        <f t="shared" si="7"/>
        <v>1.1995609265639999</v>
      </c>
      <c r="I51" s="16">
        <f t="shared" si="5"/>
        <v>566.19275733820791</v>
      </c>
      <c r="J51" s="14">
        <f t="shared" si="6"/>
        <v>668.10745365908531</v>
      </c>
    </row>
    <row r="52" spans="1:10" x14ac:dyDescent="0.25">
      <c r="A52" s="5" t="s">
        <v>50</v>
      </c>
      <c r="B52" s="4" t="s">
        <v>34</v>
      </c>
      <c r="C52" s="4" t="s">
        <v>177</v>
      </c>
      <c r="D52" s="5" t="s">
        <v>178</v>
      </c>
      <c r="E52" s="5">
        <v>1</v>
      </c>
      <c r="F52" s="5" t="s">
        <v>179</v>
      </c>
      <c r="G52" s="8">
        <v>1659</v>
      </c>
      <c r="H52" s="82">
        <f t="shared" si="7"/>
        <v>1.1995609265639999</v>
      </c>
      <c r="I52" s="16">
        <f t="shared" si="5"/>
        <v>1990.0715771696759</v>
      </c>
      <c r="J52" s="14">
        <f t="shared" si="6"/>
        <v>2348.2844610602174</v>
      </c>
    </row>
    <row r="53" spans="1:10" x14ac:dyDescent="0.25">
      <c r="A53" s="5" t="s">
        <v>51</v>
      </c>
      <c r="B53" s="4" t="s">
        <v>34</v>
      </c>
      <c r="C53" s="4" t="s">
        <v>180</v>
      </c>
      <c r="D53" s="5" t="s">
        <v>49</v>
      </c>
      <c r="E53" s="5">
        <v>1</v>
      </c>
      <c r="F53" s="5" t="s">
        <v>181</v>
      </c>
      <c r="G53" s="5">
        <v>13</v>
      </c>
      <c r="H53" s="82">
        <f t="shared" si="7"/>
        <v>1.1995609265639999</v>
      </c>
      <c r="I53" s="16">
        <f t="shared" si="5"/>
        <v>15.594292045331999</v>
      </c>
      <c r="J53" s="14">
        <f t="shared" si="6"/>
        <v>18.401264613491758</v>
      </c>
    </row>
    <row r="54" spans="1:10" x14ac:dyDescent="0.25">
      <c r="A54" s="5" t="s">
        <v>53</v>
      </c>
      <c r="B54" s="4" t="s">
        <v>34</v>
      </c>
      <c r="C54" s="4" t="s">
        <v>182</v>
      </c>
      <c r="D54" s="5" t="s">
        <v>39</v>
      </c>
      <c r="E54" s="5">
        <v>1</v>
      </c>
      <c r="F54" s="5" t="s">
        <v>183</v>
      </c>
      <c r="G54" s="5">
        <v>13</v>
      </c>
      <c r="H54" s="82">
        <f t="shared" si="7"/>
        <v>1.1995609265639999</v>
      </c>
      <c r="I54" s="16">
        <f t="shared" si="5"/>
        <v>15.594292045331999</v>
      </c>
      <c r="J54" s="14">
        <f t="shared" si="6"/>
        <v>18.401264613491758</v>
      </c>
    </row>
    <row r="55" spans="1:10" x14ac:dyDescent="0.25">
      <c r="A55" s="5" t="s">
        <v>54</v>
      </c>
      <c r="B55" s="4" t="s">
        <v>34</v>
      </c>
      <c r="C55" s="4" t="s">
        <v>184</v>
      </c>
      <c r="D55" s="5" t="s">
        <v>39</v>
      </c>
      <c r="E55" s="5">
        <v>1</v>
      </c>
      <c r="F55" s="5" t="s">
        <v>185</v>
      </c>
      <c r="G55" s="5">
        <v>63</v>
      </c>
      <c r="H55" s="82">
        <f t="shared" si="7"/>
        <v>1.1995609265639999</v>
      </c>
      <c r="I55" s="16">
        <f t="shared" si="5"/>
        <v>75.572338373531991</v>
      </c>
      <c r="J55" s="14">
        <f t="shared" si="6"/>
        <v>89.175359280767751</v>
      </c>
    </row>
    <row r="56" spans="1:10" x14ac:dyDescent="0.25">
      <c r="A56" s="5" t="s">
        <v>55</v>
      </c>
      <c r="B56" s="4" t="s">
        <v>34</v>
      </c>
      <c r="C56" s="4" t="s">
        <v>186</v>
      </c>
      <c r="D56" s="5" t="s">
        <v>39</v>
      </c>
      <c r="E56" s="5">
        <v>1</v>
      </c>
      <c r="F56" s="29">
        <v>15432</v>
      </c>
      <c r="G56" s="5">
        <v>4</v>
      </c>
      <c r="H56" s="82">
        <f t="shared" si="7"/>
        <v>1.1995609265639999</v>
      </c>
      <c r="I56" s="16">
        <f t="shared" si="5"/>
        <v>4.7982437062559997</v>
      </c>
      <c r="J56" s="14">
        <f t="shared" si="6"/>
        <v>5.6619275733820791</v>
      </c>
    </row>
    <row r="57" spans="1:10" x14ac:dyDescent="0.25">
      <c r="A57" s="5" t="s">
        <v>56</v>
      </c>
      <c r="B57" s="4" t="s">
        <v>34</v>
      </c>
      <c r="C57" s="4" t="s">
        <v>187</v>
      </c>
      <c r="D57" s="5" t="s">
        <v>39</v>
      </c>
      <c r="E57" s="5">
        <v>1</v>
      </c>
      <c r="F57" s="5" t="s">
        <v>188</v>
      </c>
      <c r="G57" s="5">
        <v>612</v>
      </c>
      <c r="H57" s="82">
        <f t="shared" si="7"/>
        <v>1.1995609265639999</v>
      </c>
      <c r="I57" s="16">
        <f t="shared" si="5"/>
        <v>734.13128705716792</v>
      </c>
      <c r="J57" s="14">
        <f t="shared" si="6"/>
        <v>866.27491872745816</v>
      </c>
    </row>
    <row r="58" spans="1:10" x14ac:dyDescent="0.25">
      <c r="A58" s="5" t="s">
        <v>189</v>
      </c>
      <c r="B58" s="4" t="s">
        <v>34</v>
      </c>
      <c r="C58" s="4" t="s">
        <v>190</v>
      </c>
      <c r="D58" s="5" t="s">
        <v>39</v>
      </c>
      <c r="E58" s="5">
        <v>1</v>
      </c>
      <c r="F58" s="5" t="s">
        <v>191</v>
      </c>
      <c r="G58" s="5">
        <v>154</v>
      </c>
      <c r="H58" s="82">
        <f t="shared" si="7"/>
        <v>1.1995609265639999</v>
      </c>
      <c r="I58" s="16">
        <f t="shared" si="5"/>
        <v>184.73238269085599</v>
      </c>
      <c r="J58" s="14">
        <f t="shared" si="6"/>
        <v>217.98421157521005</v>
      </c>
    </row>
    <row r="59" spans="1:10" ht="21" x14ac:dyDescent="0.25">
      <c r="A59" s="5" t="s">
        <v>192</v>
      </c>
      <c r="B59" s="4" t="s">
        <v>34</v>
      </c>
      <c r="C59" s="4" t="s">
        <v>193</v>
      </c>
      <c r="D59" s="5" t="s">
        <v>39</v>
      </c>
      <c r="E59" s="5">
        <v>1</v>
      </c>
      <c r="F59" s="5" t="s">
        <v>194</v>
      </c>
      <c r="G59" s="5">
        <v>197</v>
      </c>
      <c r="H59" s="82">
        <f t="shared" si="7"/>
        <v>1.1995609265639999</v>
      </c>
      <c r="I59" s="16">
        <f t="shared" si="5"/>
        <v>236.31350253310799</v>
      </c>
      <c r="J59" s="14">
        <f t="shared" si="6"/>
        <v>278.84993298906744</v>
      </c>
    </row>
    <row r="60" spans="1:10" x14ac:dyDescent="0.25">
      <c r="A60" s="5" t="s">
        <v>195</v>
      </c>
      <c r="B60" s="4" t="s">
        <v>34</v>
      </c>
      <c r="C60" s="4" t="s">
        <v>196</v>
      </c>
      <c r="D60" s="5" t="s">
        <v>35</v>
      </c>
      <c r="E60" s="5">
        <v>1</v>
      </c>
      <c r="F60" s="5">
        <v>189491.63</v>
      </c>
      <c r="G60" s="8">
        <v>0</v>
      </c>
      <c r="H60" s="82">
        <f t="shared" si="7"/>
        <v>1.1995609265639999</v>
      </c>
      <c r="I60" s="16">
        <f t="shared" si="5"/>
        <v>0</v>
      </c>
      <c r="J60" s="14">
        <f t="shared" si="6"/>
        <v>0</v>
      </c>
    </row>
    <row r="61" spans="1:10" x14ac:dyDescent="0.25">
      <c r="A61" s="5" t="s">
        <v>197</v>
      </c>
      <c r="B61" s="4" t="s">
        <v>34</v>
      </c>
      <c r="C61" s="4" t="s">
        <v>198</v>
      </c>
      <c r="D61" s="5" t="s">
        <v>35</v>
      </c>
      <c r="E61" s="5">
        <v>1</v>
      </c>
      <c r="F61" s="5">
        <v>252641.46</v>
      </c>
      <c r="G61" s="8">
        <v>0</v>
      </c>
      <c r="H61" s="82">
        <f t="shared" si="7"/>
        <v>1.1995609265639999</v>
      </c>
      <c r="I61" s="16">
        <f t="shared" si="5"/>
        <v>0</v>
      </c>
      <c r="J61" s="14">
        <f t="shared" si="6"/>
        <v>0</v>
      </c>
    </row>
    <row r="62" spans="1:10" x14ac:dyDescent="0.25">
      <c r="A62" s="5" t="s">
        <v>199</v>
      </c>
      <c r="B62" s="4" t="s">
        <v>34</v>
      </c>
      <c r="C62" s="4" t="s">
        <v>200</v>
      </c>
      <c r="D62" s="5" t="s">
        <v>35</v>
      </c>
      <c r="E62" s="5">
        <v>1</v>
      </c>
      <c r="F62" s="5">
        <v>314383.59999999998</v>
      </c>
      <c r="G62" s="8">
        <v>0</v>
      </c>
      <c r="H62" s="82">
        <f t="shared" si="7"/>
        <v>1.1995609265639999</v>
      </c>
      <c r="I62" s="16">
        <f t="shared" si="5"/>
        <v>0</v>
      </c>
      <c r="J62" s="14">
        <f t="shared" si="6"/>
        <v>0</v>
      </c>
    </row>
    <row r="63" spans="1:10" ht="21" x14ac:dyDescent="0.25">
      <c r="A63" s="5" t="s">
        <v>201</v>
      </c>
      <c r="B63" s="4" t="s">
        <v>34</v>
      </c>
      <c r="C63" s="4" t="s">
        <v>202</v>
      </c>
      <c r="D63" s="5" t="s">
        <v>35</v>
      </c>
      <c r="E63" s="5">
        <v>1</v>
      </c>
      <c r="F63" s="5">
        <v>216453.47</v>
      </c>
      <c r="G63" s="8">
        <v>0</v>
      </c>
      <c r="H63" s="82">
        <f t="shared" si="7"/>
        <v>1.1995609265639999</v>
      </c>
      <c r="I63" s="16">
        <f t="shared" si="5"/>
        <v>0</v>
      </c>
      <c r="J63" s="14">
        <f t="shared" si="6"/>
        <v>0</v>
      </c>
    </row>
    <row r="64" spans="1:10" ht="21" x14ac:dyDescent="0.25">
      <c r="A64" s="5" t="s">
        <v>203</v>
      </c>
      <c r="B64" s="4" t="s">
        <v>34</v>
      </c>
      <c r="C64" s="4" t="s">
        <v>204</v>
      </c>
      <c r="D64" s="5" t="s">
        <v>35</v>
      </c>
      <c r="E64" s="5">
        <v>1</v>
      </c>
      <c r="F64" s="5">
        <v>247269.06</v>
      </c>
      <c r="G64" s="8">
        <v>0</v>
      </c>
      <c r="H64" s="82">
        <f t="shared" si="7"/>
        <v>1.1995609265639999</v>
      </c>
      <c r="I64" s="16">
        <f t="shared" si="5"/>
        <v>0</v>
      </c>
      <c r="J64" s="14">
        <f t="shared" si="6"/>
        <v>0</v>
      </c>
    </row>
    <row r="65" spans="1:13" ht="14.25" customHeight="1" x14ac:dyDescent="0.25">
      <c r="A65" s="5" t="s">
        <v>205</v>
      </c>
      <c r="B65" s="4" t="s">
        <v>34</v>
      </c>
      <c r="C65" s="4" t="s">
        <v>336</v>
      </c>
      <c r="D65" s="5" t="s">
        <v>35</v>
      </c>
      <c r="E65" s="5">
        <v>1</v>
      </c>
      <c r="F65" s="5">
        <v>400485.19</v>
      </c>
      <c r="G65" s="8">
        <v>0</v>
      </c>
      <c r="H65" s="82">
        <f t="shared" si="7"/>
        <v>1.1995609265639999</v>
      </c>
      <c r="I65" s="16">
        <f t="shared" si="5"/>
        <v>0</v>
      </c>
      <c r="J65" s="14">
        <f t="shared" si="6"/>
        <v>0</v>
      </c>
    </row>
    <row r="66" spans="1:13" ht="21" x14ac:dyDescent="0.25">
      <c r="A66" s="5" t="s">
        <v>206</v>
      </c>
      <c r="B66" s="4" t="s">
        <v>34</v>
      </c>
      <c r="C66" s="4" t="s">
        <v>207</v>
      </c>
      <c r="D66" s="5" t="s">
        <v>41</v>
      </c>
      <c r="E66" s="5">
        <v>1</v>
      </c>
      <c r="F66" s="5" t="s">
        <v>208</v>
      </c>
      <c r="G66" s="5">
        <v>55</v>
      </c>
      <c r="H66" s="82">
        <f t="shared" si="7"/>
        <v>1.1995609265639999</v>
      </c>
      <c r="I66" s="16">
        <f t="shared" si="5"/>
        <v>65.975850961020001</v>
      </c>
      <c r="J66" s="14">
        <f t="shared" si="6"/>
        <v>77.851504134003591</v>
      </c>
    </row>
    <row r="67" spans="1:13" x14ac:dyDescent="0.25">
      <c r="A67" s="5" t="s">
        <v>209</v>
      </c>
      <c r="B67" s="4" t="s">
        <v>34</v>
      </c>
      <c r="C67" s="4" t="s">
        <v>210</v>
      </c>
      <c r="D67" s="5" t="s">
        <v>41</v>
      </c>
      <c r="E67" s="5">
        <v>1</v>
      </c>
      <c r="F67" s="5" t="s">
        <v>211</v>
      </c>
      <c r="G67" s="5">
        <v>75</v>
      </c>
      <c r="H67" s="82">
        <f t="shared" si="7"/>
        <v>1.1995609265639999</v>
      </c>
      <c r="I67" s="16">
        <f t="shared" si="5"/>
        <v>89.967069492299999</v>
      </c>
      <c r="J67" s="14">
        <f t="shared" si="6"/>
        <v>106.161142000914</v>
      </c>
    </row>
    <row r="68" spans="1:13" x14ac:dyDescent="0.25">
      <c r="A68" s="5" t="s">
        <v>212</v>
      </c>
      <c r="B68" s="4" t="s">
        <v>34</v>
      </c>
      <c r="C68" s="4" t="s">
        <v>213</v>
      </c>
      <c r="D68" s="5" t="s">
        <v>41</v>
      </c>
      <c r="E68" s="5">
        <v>1</v>
      </c>
      <c r="F68" s="5" t="s">
        <v>214</v>
      </c>
      <c r="G68" s="8">
        <v>67.7</v>
      </c>
      <c r="H68" s="82">
        <f t="shared" si="7"/>
        <v>1.1995609265639999</v>
      </c>
      <c r="I68" s="16">
        <f t="shared" si="5"/>
        <v>81.210274728382799</v>
      </c>
      <c r="J68" s="14">
        <f t="shared" si="6"/>
        <v>95.828124179491695</v>
      </c>
    </row>
    <row r="69" spans="1:13" ht="31.5" x14ac:dyDescent="0.25">
      <c r="A69" s="5" t="s">
        <v>215</v>
      </c>
      <c r="B69" s="4" t="s">
        <v>216</v>
      </c>
      <c r="C69" s="4" t="s">
        <v>217</v>
      </c>
      <c r="D69" s="5" t="s">
        <v>57</v>
      </c>
      <c r="E69" s="5">
        <v>1</v>
      </c>
      <c r="F69" s="5" t="s">
        <v>218</v>
      </c>
      <c r="G69" s="5">
        <v>526</v>
      </c>
      <c r="H69" s="82">
        <f t="shared" si="7"/>
        <v>1.1995609265639999</v>
      </c>
      <c r="I69" s="16">
        <f t="shared" si="5"/>
        <v>630.96904737266391</v>
      </c>
      <c r="J69" s="14">
        <f t="shared" si="6"/>
        <v>744.54347589974338</v>
      </c>
    </row>
    <row r="70" spans="1:13" ht="21" x14ac:dyDescent="0.25">
      <c r="A70" s="5" t="s">
        <v>219</v>
      </c>
      <c r="B70" s="4" t="s">
        <v>34</v>
      </c>
      <c r="C70" s="4" t="s">
        <v>220</v>
      </c>
      <c r="D70" s="5" t="s">
        <v>39</v>
      </c>
      <c r="E70" s="5">
        <v>1</v>
      </c>
      <c r="F70" s="5" t="s">
        <v>221</v>
      </c>
      <c r="G70" s="8">
        <v>2912</v>
      </c>
      <c r="H70" s="82">
        <f t="shared" si="7"/>
        <v>1.1995609265639999</v>
      </c>
      <c r="I70" s="16">
        <f t="shared" si="5"/>
        <v>3493.1214181543678</v>
      </c>
      <c r="J70" s="14">
        <f t="shared" si="6"/>
        <v>4121.8832734221542</v>
      </c>
    </row>
    <row r="71" spans="1:13" x14ac:dyDescent="0.25">
      <c r="A71" s="5" t="s">
        <v>222</v>
      </c>
      <c r="B71" s="4" t="s">
        <v>34</v>
      </c>
      <c r="C71" s="4" t="s">
        <v>223</v>
      </c>
      <c r="D71" s="5" t="s">
        <v>41</v>
      </c>
      <c r="E71" s="5">
        <v>1</v>
      </c>
      <c r="F71" s="5" t="s">
        <v>224</v>
      </c>
      <c r="G71" s="5">
        <v>68</v>
      </c>
      <c r="H71" s="82">
        <f t="shared" si="7"/>
        <v>1.1995609265639999</v>
      </c>
      <c r="I71" s="16">
        <f t="shared" si="5"/>
        <v>81.570143006351998</v>
      </c>
      <c r="J71" s="14">
        <f t="shared" si="6"/>
        <v>96.252768747495352</v>
      </c>
    </row>
    <row r="72" spans="1:13" x14ac:dyDescent="0.25">
      <c r="A72" s="5" t="s">
        <v>225</v>
      </c>
      <c r="B72" s="4" t="s">
        <v>34</v>
      </c>
      <c r="C72" s="4" t="s">
        <v>226</v>
      </c>
      <c r="D72" s="5" t="s">
        <v>49</v>
      </c>
      <c r="E72" s="5">
        <v>1</v>
      </c>
      <c r="F72" s="5" t="s">
        <v>227</v>
      </c>
      <c r="G72" s="5">
        <v>104</v>
      </c>
      <c r="H72" s="82">
        <f t="shared" si="7"/>
        <v>1.1995609265639999</v>
      </c>
      <c r="I72" s="16">
        <f t="shared" si="5"/>
        <v>124.75433636265599</v>
      </c>
      <c r="J72" s="14">
        <f t="shared" si="6"/>
        <v>147.21011690793407</v>
      </c>
    </row>
    <row r="73" spans="1:13" x14ac:dyDescent="0.25">
      <c r="A73" s="5" t="s">
        <v>228</v>
      </c>
      <c r="B73" s="4" t="s">
        <v>34</v>
      </c>
      <c r="C73" s="4" t="s">
        <v>229</v>
      </c>
      <c r="D73" s="5" t="s">
        <v>49</v>
      </c>
      <c r="E73" s="5">
        <v>1</v>
      </c>
      <c r="F73" s="5" t="s">
        <v>230</v>
      </c>
      <c r="G73" s="5">
        <v>129</v>
      </c>
      <c r="H73" s="82">
        <f t="shared" si="7"/>
        <v>1.1995609265639999</v>
      </c>
      <c r="I73" s="16">
        <f t="shared" si="5"/>
        <v>154.743359526756</v>
      </c>
      <c r="J73" s="14">
        <f t="shared" si="6"/>
        <v>182.59716424157207</v>
      </c>
    </row>
    <row r="74" spans="1:13" x14ac:dyDescent="0.25">
      <c r="A74" s="5" t="s">
        <v>231</v>
      </c>
      <c r="B74" s="4" t="s">
        <v>34</v>
      </c>
      <c r="C74" s="4" t="s">
        <v>232</v>
      </c>
      <c r="D74" s="5" t="s">
        <v>39</v>
      </c>
      <c r="E74" s="5">
        <v>1</v>
      </c>
      <c r="F74" s="5" t="s">
        <v>233</v>
      </c>
      <c r="G74" s="5">
        <v>172</v>
      </c>
      <c r="H74" s="82">
        <f t="shared" si="7"/>
        <v>1.1995609265639999</v>
      </c>
      <c r="I74" s="16">
        <f t="shared" si="5"/>
        <v>206.32447936900797</v>
      </c>
      <c r="J74" s="14">
        <f t="shared" si="6"/>
        <v>243.4628856554294</v>
      </c>
    </row>
    <row r="75" spans="1:13" x14ac:dyDescent="0.25">
      <c r="A75" s="5"/>
      <c r="B75" s="4"/>
      <c r="C75" s="4"/>
      <c r="D75" s="5"/>
      <c r="E75" s="5"/>
      <c r="F75" s="5"/>
      <c r="G75" s="5"/>
      <c r="H75" s="82"/>
      <c r="I75" s="16"/>
      <c r="J75" s="14">
        <f>SUM(J44:J74)</f>
        <v>12457.231498765917</v>
      </c>
    </row>
    <row r="76" spans="1:13" ht="14.25" customHeight="1" x14ac:dyDescent="0.25">
      <c r="A76" s="37"/>
      <c r="B76" s="37"/>
      <c r="C76" s="190" t="s">
        <v>684</v>
      </c>
      <c r="D76" s="37"/>
      <c r="E76" s="37"/>
      <c r="F76" s="37"/>
      <c r="G76" s="37"/>
      <c r="H76" s="37"/>
      <c r="I76" s="40"/>
      <c r="J76" s="65">
        <f>J75+J42+J36</f>
        <v>66842.528995810717</v>
      </c>
      <c r="M76" s="19"/>
    </row>
    <row r="77" spans="1:13" hidden="1" x14ac:dyDescent="0.25">
      <c r="A77" s="50"/>
      <c r="B77" s="205" t="s">
        <v>335</v>
      </c>
      <c r="C77" s="206"/>
      <c r="D77" s="51"/>
      <c r="E77" s="51"/>
      <c r="F77" s="51"/>
      <c r="G77" s="51"/>
      <c r="H77" s="51"/>
      <c r="I77" s="51"/>
      <c r="J77" s="51"/>
    </row>
    <row r="78" spans="1:13" ht="31.5" hidden="1" x14ac:dyDescent="0.25">
      <c r="A78" s="51"/>
      <c r="B78" s="56" t="s">
        <v>121</v>
      </c>
      <c r="C78" s="56" t="s">
        <v>356</v>
      </c>
      <c r="D78" s="57" t="s">
        <v>109</v>
      </c>
      <c r="E78" s="57">
        <v>1</v>
      </c>
      <c r="F78" s="51"/>
      <c r="G78" s="51"/>
      <c r="H78" s="51"/>
      <c r="I78" s="58">
        <f t="shared" ref="I78:J80" si="8">I22</f>
        <v>1014.828543873144</v>
      </c>
      <c r="J78" s="58">
        <f t="shared" si="8"/>
        <v>1197.4976817703098</v>
      </c>
    </row>
    <row r="79" spans="1:13" ht="31.5" hidden="1" x14ac:dyDescent="0.25">
      <c r="A79" s="51"/>
      <c r="B79" s="56" t="s">
        <v>123</v>
      </c>
      <c r="C79" s="56" t="s">
        <v>357</v>
      </c>
      <c r="D79" s="57" t="s">
        <v>109</v>
      </c>
      <c r="E79" s="57">
        <v>1</v>
      </c>
      <c r="F79" s="51"/>
      <c r="G79" s="51"/>
      <c r="H79" s="51"/>
      <c r="I79" s="58">
        <f t="shared" si="8"/>
        <v>349.07222963012396</v>
      </c>
      <c r="J79" s="58">
        <f t="shared" si="8"/>
        <v>411.90523096354627</v>
      </c>
    </row>
    <row r="80" spans="1:13" ht="31.5" hidden="1" x14ac:dyDescent="0.25">
      <c r="A80" s="51"/>
      <c r="B80" s="56" t="s">
        <v>125</v>
      </c>
      <c r="C80" s="56" t="s">
        <v>358</v>
      </c>
      <c r="D80" s="57" t="s">
        <v>109</v>
      </c>
      <c r="E80" s="57">
        <v>1</v>
      </c>
      <c r="F80" s="51"/>
      <c r="G80" s="51"/>
      <c r="H80" s="51"/>
      <c r="I80" s="58">
        <f t="shared" si="8"/>
        <v>405.45159317863198</v>
      </c>
      <c r="J80" s="58">
        <f t="shared" si="8"/>
        <v>478.43287995078572</v>
      </c>
    </row>
    <row r="81" spans="1:10" ht="31.5" hidden="1" x14ac:dyDescent="0.25">
      <c r="A81" s="51"/>
      <c r="B81" s="56" t="s">
        <v>127</v>
      </c>
      <c r="C81" s="56" t="s">
        <v>359</v>
      </c>
      <c r="D81" s="57" t="s">
        <v>109</v>
      </c>
      <c r="E81" s="57">
        <v>1</v>
      </c>
      <c r="F81" s="51"/>
      <c r="G81" s="51"/>
      <c r="H81" s="51"/>
      <c r="I81" s="58">
        <f>I25+(I44*2)+I46+(I47*2)+(I48*2)+(I49*2)+(I50*2)+I52+(I54*4)+(I55*4)+(I56*2)+(I57*4)+(I67*0.1)+(I68*0.06)+(I69*1.2)</f>
        <v>17919.955186439074</v>
      </c>
      <c r="J81" s="58">
        <f>I81*1.18</f>
        <v>21145.547119998108</v>
      </c>
    </row>
    <row r="82" spans="1:10" ht="21" hidden="1" x14ac:dyDescent="0.25">
      <c r="A82" s="51"/>
      <c r="B82" s="74" t="s">
        <v>129</v>
      </c>
      <c r="C82" s="75" t="s">
        <v>360</v>
      </c>
      <c r="D82" s="57" t="s">
        <v>109</v>
      </c>
      <c r="E82" s="76">
        <v>1</v>
      </c>
      <c r="F82" s="51"/>
      <c r="G82" s="51"/>
      <c r="H82" s="51"/>
      <c r="I82" s="58">
        <f>I44+I51+(I47*0.65)+(I53*2)+I55+(I56*2)+(I67*0.05)+(I68*0.03)+(I69*0.6)</f>
        <v>1188.1423061040373</v>
      </c>
      <c r="J82" s="58">
        <f>I82*1.18</f>
        <v>1402.007921202764</v>
      </c>
    </row>
    <row r="83" spans="1:10" ht="31.5" hidden="1" x14ac:dyDescent="0.25">
      <c r="A83" s="51"/>
      <c r="B83" s="56" t="s">
        <v>130</v>
      </c>
      <c r="C83" s="56" t="s">
        <v>343</v>
      </c>
      <c r="D83" s="57" t="s">
        <v>109</v>
      </c>
      <c r="E83" s="57">
        <v>1</v>
      </c>
      <c r="F83" s="51"/>
      <c r="G83" s="51"/>
      <c r="H83" s="51"/>
      <c r="I83" s="58">
        <f>I27+(I44*3)+(I46*2)+(I47*2)+I48+(I49*2)+(I50*2)+I52+(I54*4)+(I55*5)+(I57*4)+(I67*0.15)+(I68*0.09)+(I69*1.8)</f>
        <v>23783.866028196924</v>
      </c>
      <c r="J83" s="58">
        <f>I83*1.18</f>
        <v>28064.961913272367</v>
      </c>
    </row>
    <row r="84" spans="1:10" ht="21" hidden="1" x14ac:dyDescent="0.25">
      <c r="A84" s="51"/>
      <c r="B84" s="56" t="s">
        <v>132</v>
      </c>
      <c r="C84" s="77" t="s">
        <v>344</v>
      </c>
      <c r="D84" s="57" t="s">
        <v>361</v>
      </c>
      <c r="E84" s="57" t="s">
        <v>10</v>
      </c>
      <c r="F84" s="51"/>
      <c r="G84" s="51"/>
      <c r="H84" s="51"/>
      <c r="I84" s="58">
        <f>(I26+I60+(I55*4))/1000</f>
        <v>4.1996628039005639</v>
      </c>
      <c r="J84" s="58">
        <f t="shared" ref="J84:J96" si="9">I84*1.18</f>
        <v>4.9556021086026654</v>
      </c>
    </row>
    <row r="85" spans="1:10" ht="21" hidden="1" x14ac:dyDescent="0.25">
      <c r="A85" s="51"/>
      <c r="B85" s="56" t="s">
        <v>132</v>
      </c>
      <c r="C85" s="77" t="s">
        <v>345</v>
      </c>
      <c r="D85" s="57" t="s">
        <v>361</v>
      </c>
      <c r="E85" s="57" t="s">
        <v>10</v>
      </c>
      <c r="F85" s="51"/>
      <c r="G85" s="51"/>
      <c r="H85" s="51"/>
      <c r="I85" s="58">
        <f>(I27+I61+(I56*4))/1000</f>
        <v>13.937698405747115</v>
      </c>
      <c r="J85" s="58">
        <f t="shared" si="9"/>
        <v>16.446484118781594</v>
      </c>
    </row>
    <row r="86" spans="1:10" ht="21" hidden="1" x14ac:dyDescent="0.25">
      <c r="A86" s="51"/>
      <c r="B86" s="56" t="s">
        <v>132</v>
      </c>
      <c r="C86" s="77" t="s">
        <v>346</v>
      </c>
      <c r="D86" s="57" t="s">
        <v>361</v>
      </c>
      <c r="E86" s="57" t="s">
        <v>10</v>
      </c>
      <c r="F86" s="51"/>
      <c r="G86" s="51"/>
      <c r="H86" s="51"/>
      <c r="I86" s="58">
        <f>(I28+I62+(I57*4))/1000</f>
        <v>2.9701128541724637</v>
      </c>
      <c r="J86" s="58">
        <f t="shared" si="9"/>
        <v>3.504733167923507</v>
      </c>
    </row>
    <row r="87" spans="1:10" ht="31.5" hidden="1" x14ac:dyDescent="0.25">
      <c r="A87" s="51"/>
      <c r="B87" s="56" t="s">
        <v>132</v>
      </c>
      <c r="C87" s="77" t="s">
        <v>347</v>
      </c>
      <c r="D87" s="57" t="s">
        <v>361</v>
      </c>
      <c r="E87" s="57" t="s">
        <v>10</v>
      </c>
      <c r="F87" s="51"/>
      <c r="G87" s="51"/>
      <c r="H87" s="51"/>
      <c r="I87" s="58">
        <f>(I29+I63+(I58*4))/1000</f>
        <v>5.7674889349197116</v>
      </c>
      <c r="J87" s="58">
        <f t="shared" si="9"/>
        <v>6.8056369432052595</v>
      </c>
    </row>
    <row r="88" spans="1:10" ht="31.5" hidden="1" x14ac:dyDescent="0.25">
      <c r="A88" s="51"/>
      <c r="B88" s="56" t="s">
        <v>132</v>
      </c>
      <c r="C88" s="77" t="s">
        <v>348</v>
      </c>
      <c r="D88" s="57" t="s">
        <v>361</v>
      </c>
      <c r="E88" s="57" t="s">
        <v>10</v>
      </c>
      <c r="F88" s="51"/>
      <c r="G88" s="51"/>
      <c r="H88" s="51"/>
      <c r="I88" s="58">
        <f>(I30+I64+(I59*4))/1000</f>
        <v>1.068808785568524</v>
      </c>
      <c r="J88" s="58">
        <f t="shared" si="9"/>
        <v>1.2611943669708583</v>
      </c>
    </row>
    <row r="89" spans="1:10" ht="31.5" hidden="1" x14ac:dyDescent="0.25">
      <c r="A89" s="51"/>
      <c r="B89" s="56" t="s">
        <v>132</v>
      </c>
      <c r="C89" s="77" t="s">
        <v>349</v>
      </c>
      <c r="D89" s="57" t="s">
        <v>361</v>
      </c>
      <c r="E89" s="57" t="s">
        <v>10</v>
      </c>
      <c r="F89" s="51"/>
      <c r="G89" s="51"/>
      <c r="H89" s="51"/>
      <c r="I89" s="58">
        <f>(I31+I65+(I59*4))/1000</f>
        <v>1.0436180061106799</v>
      </c>
      <c r="J89" s="58">
        <f t="shared" si="9"/>
        <v>1.2314692472106021</v>
      </c>
    </row>
    <row r="90" spans="1:10" ht="31.5" hidden="1" x14ac:dyDescent="0.25">
      <c r="A90" s="51"/>
      <c r="B90" s="56" t="s">
        <v>134</v>
      </c>
      <c r="C90" s="56" t="s">
        <v>350</v>
      </c>
      <c r="D90" s="57" t="s">
        <v>135</v>
      </c>
      <c r="E90" s="57">
        <v>1</v>
      </c>
      <c r="F90" s="51"/>
      <c r="G90" s="51"/>
      <c r="H90" s="51"/>
      <c r="I90" s="58">
        <f>I29</f>
        <v>5028.5594041562881</v>
      </c>
      <c r="J90" s="58">
        <f t="shared" si="9"/>
        <v>5933.7000969044193</v>
      </c>
    </row>
    <row r="91" spans="1:10" ht="21" hidden="1" x14ac:dyDescent="0.25">
      <c r="A91" s="51"/>
      <c r="B91" s="56" t="s">
        <v>137</v>
      </c>
      <c r="C91" s="56" t="s">
        <v>362</v>
      </c>
      <c r="D91" s="57" t="s">
        <v>30</v>
      </c>
      <c r="E91" s="57" t="s">
        <v>12</v>
      </c>
      <c r="F91" s="51"/>
      <c r="G91" s="51"/>
      <c r="H91" s="51"/>
      <c r="I91" s="58">
        <f>I30</f>
        <v>123.55477543609199</v>
      </c>
      <c r="J91" s="58">
        <f t="shared" si="9"/>
        <v>145.79463501458855</v>
      </c>
    </row>
    <row r="92" spans="1:10" ht="21" hidden="1" x14ac:dyDescent="0.25">
      <c r="A92" s="51"/>
      <c r="B92" s="56" t="s">
        <v>139</v>
      </c>
      <c r="C92" s="56" t="s">
        <v>351</v>
      </c>
      <c r="D92" s="57" t="s">
        <v>30</v>
      </c>
      <c r="E92" s="57" t="s">
        <v>12</v>
      </c>
      <c r="F92" s="51"/>
      <c r="G92" s="51"/>
      <c r="H92" s="51"/>
      <c r="I92" s="58">
        <f>I31</f>
        <v>98.363995978247999</v>
      </c>
      <c r="J92" s="58">
        <f t="shared" si="9"/>
        <v>116.06951525433263</v>
      </c>
    </row>
    <row r="93" spans="1:10" ht="21" hidden="1" x14ac:dyDescent="0.25">
      <c r="A93" s="51"/>
      <c r="B93" s="56" t="s">
        <v>141</v>
      </c>
      <c r="C93" s="56" t="s">
        <v>352</v>
      </c>
      <c r="D93" s="57" t="s">
        <v>30</v>
      </c>
      <c r="E93" s="57" t="s">
        <v>12</v>
      </c>
      <c r="F93" s="51"/>
      <c r="G93" s="51"/>
      <c r="H93" s="51"/>
      <c r="I93" s="58">
        <f>I32</f>
        <v>111.55916617045199</v>
      </c>
      <c r="J93" s="58">
        <f t="shared" si="9"/>
        <v>131.63981608113335</v>
      </c>
    </row>
    <row r="94" spans="1:10" ht="31.5" hidden="1" x14ac:dyDescent="0.25">
      <c r="A94" s="51"/>
      <c r="B94" s="56" t="s">
        <v>143</v>
      </c>
      <c r="C94" s="56" t="s">
        <v>353</v>
      </c>
      <c r="D94" s="57" t="s">
        <v>144</v>
      </c>
      <c r="E94" s="57">
        <v>1</v>
      </c>
      <c r="F94" s="51"/>
      <c r="G94" s="51"/>
      <c r="H94" s="51"/>
      <c r="I94" s="58">
        <f>I33+(I66*4.8)</f>
        <v>1754.9576355631318</v>
      </c>
      <c r="J94" s="58">
        <f t="shared" si="9"/>
        <v>2070.8500099644953</v>
      </c>
    </row>
    <row r="95" spans="1:10" ht="31.5" hidden="1" x14ac:dyDescent="0.25">
      <c r="A95" s="51"/>
      <c r="B95" s="56" t="s">
        <v>146</v>
      </c>
      <c r="C95" s="56" t="s">
        <v>354</v>
      </c>
      <c r="D95" s="57" t="s">
        <v>24</v>
      </c>
      <c r="E95" s="57">
        <v>1</v>
      </c>
      <c r="F95" s="51"/>
      <c r="G95" s="51"/>
      <c r="H95" s="51"/>
      <c r="I95" s="58">
        <f>I34+I70+I72+I73+I74</f>
        <v>5958.2191222433876</v>
      </c>
      <c r="J95" s="58">
        <f t="shared" si="9"/>
        <v>7030.6985642471973</v>
      </c>
    </row>
    <row r="96" spans="1:10" ht="21" hidden="1" x14ac:dyDescent="0.25">
      <c r="A96" s="51"/>
      <c r="B96" s="56" t="s">
        <v>148</v>
      </c>
      <c r="C96" s="56" t="s">
        <v>355</v>
      </c>
      <c r="D96" s="57" t="s">
        <v>19</v>
      </c>
      <c r="E96" s="57" t="s">
        <v>12</v>
      </c>
      <c r="F96" s="51"/>
      <c r="G96" s="51"/>
      <c r="H96" s="51"/>
      <c r="I96" s="58">
        <f>I35+I71</f>
        <v>1228.3503888015359</v>
      </c>
      <c r="J96" s="58">
        <f t="shared" si="9"/>
        <v>1449.4534587858122</v>
      </c>
    </row>
    <row r="97" spans="1:11" hidden="1" x14ac:dyDescent="0.25">
      <c r="A97" s="48"/>
      <c r="B97" s="203" t="s">
        <v>335</v>
      </c>
      <c r="C97" s="204"/>
      <c r="D97" s="49"/>
      <c r="E97" s="49"/>
      <c r="F97" s="49"/>
      <c r="G97" s="49"/>
      <c r="H97" s="49"/>
      <c r="I97" s="49"/>
      <c r="J97" s="49"/>
    </row>
    <row r="98" spans="1:11" s="52" customFormat="1" ht="31.5" hidden="1" x14ac:dyDescent="0.25">
      <c r="A98" s="51"/>
      <c r="B98" s="56" t="s">
        <v>121</v>
      </c>
      <c r="C98" s="56" t="s">
        <v>356</v>
      </c>
      <c r="D98" s="57" t="s">
        <v>109</v>
      </c>
      <c r="E98" s="57">
        <v>1</v>
      </c>
      <c r="F98" s="51"/>
      <c r="G98" s="51"/>
      <c r="H98" s="51"/>
      <c r="I98" s="58">
        <f>I78</f>
        <v>1014.828543873144</v>
      </c>
      <c r="J98" s="66">
        <f>I98*K98</f>
        <v>1197.4976817703098</v>
      </c>
      <c r="K98" s="52">
        <v>1.18</v>
      </c>
    </row>
    <row r="99" spans="1:11" s="52" customFormat="1" ht="31.5" hidden="1" x14ac:dyDescent="0.25">
      <c r="A99" s="51"/>
      <c r="B99" s="56" t="s">
        <v>123</v>
      </c>
      <c r="C99" s="56" t="s">
        <v>357</v>
      </c>
      <c r="D99" s="57" t="s">
        <v>109</v>
      </c>
      <c r="E99" s="57">
        <v>1</v>
      </c>
      <c r="F99" s="51"/>
      <c r="G99" s="51"/>
      <c r="H99" s="51"/>
      <c r="I99" s="58">
        <f>I79</f>
        <v>349.07222963012396</v>
      </c>
      <c r="J99" s="66">
        <f t="shared" ref="J99:J116" si="10">I99*K99</f>
        <v>411.90523096354627</v>
      </c>
      <c r="K99" s="52">
        <v>1.18</v>
      </c>
    </row>
    <row r="100" spans="1:11" s="52" customFormat="1" ht="31.5" hidden="1" x14ac:dyDescent="0.25">
      <c r="A100" s="51"/>
      <c r="B100" s="56" t="s">
        <v>125</v>
      </c>
      <c r="C100" s="56" t="s">
        <v>358</v>
      </c>
      <c r="D100" s="57" t="s">
        <v>109</v>
      </c>
      <c r="E100" s="57">
        <v>1</v>
      </c>
      <c r="F100" s="51"/>
      <c r="G100" s="51"/>
      <c r="H100" s="51"/>
      <c r="I100" s="58">
        <f>I80</f>
        <v>405.45159317863198</v>
      </c>
      <c r="J100" s="66">
        <f t="shared" si="10"/>
        <v>478.43287995078572</v>
      </c>
      <c r="K100" s="52">
        <v>1.18</v>
      </c>
    </row>
    <row r="101" spans="1:11" ht="31.5" hidden="1" x14ac:dyDescent="0.25">
      <c r="A101" s="37"/>
      <c r="B101" s="4"/>
      <c r="C101" s="4" t="s">
        <v>359</v>
      </c>
      <c r="D101" s="5" t="s">
        <v>24</v>
      </c>
      <c r="E101" s="5">
        <v>1</v>
      </c>
      <c r="F101" s="37"/>
      <c r="G101" s="37"/>
      <c r="H101" s="37"/>
      <c r="I101" s="16">
        <f>I81+I98*2+I100+I114</f>
        <v>22110.021502927128</v>
      </c>
      <c r="J101" s="14">
        <f t="shared" si="10"/>
        <v>26089.825373454009</v>
      </c>
      <c r="K101">
        <v>1.18</v>
      </c>
    </row>
    <row r="102" spans="1:11" ht="21" hidden="1" x14ac:dyDescent="0.25">
      <c r="A102" s="37"/>
      <c r="B102" s="2"/>
      <c r="C102" s="7" t="s">
        <v>360</v>
      </c>
      <c r="D102" s="5" t="s">
        <v>24</v>
      </c>
      <c r="E102" s="31">
        <v>1</v>
      </c>
      <c r="F102" s="37"/>
      <c r="G102" s="37"/>
      <c r="H102" s="37"/>
      <c r="I102" s="16">
        <f>I82+I98+I99+I114</f>
        <v>4307.0007151704367</v>
      </c>
      <c r="J102" s="14">
        <f t="shared" si="10"/>
        <v>5082.2608439011146</v>
      </c>
      <c r="K102">
        <v>1.18</v>
      </c>
    </row>
    <row r="103" spans="1:11" ht="31.5" hidden="1" x14ac:dyDescent="0.25">
      <c r="A103" s="37"/>
      <c r="B103" s="4"/>
      <c r="C103" s="4" t="s">
        <v>343</v>
      </c>
      <c r="D103" s="5" t="s">
        <v>24</v>
      </c>
      <c r="E103" s="5">
        <v>1</v>
      </c>
      <c r="F103" s="37"/>
      <c r="G103" s="37"/>
      <c r="H103" s="37"/>
      <c r="I103" s="16">
        <f>I83+I98*3+I100+I114</f>
        <v>28988.760888558121</v>
      </c>
      <c r="J103" s="14">
        <f t="shared" si="10"/>
        <v>34206.737848498582</v>
      </c>
      <c r="K103">
        <v>1.18</v>
      </c>
    </row>
    <row r="104" spans="1:11" ht="21" hidden="1" x14ac:dyDescent="0.25">
      <c r="A104" s="37"/>
      <c r="B104" s="4"/>
      <c r="C104" s="30" t="s">
        <v>344</v>
      </c>
      <c r="D104" s="5" t="s">
        <v>400</v>
      </c>
      <c r="E104" s="5">
        <v>1</v>
      </c>
      <c r="F104" s="37"/>
      <c r="G104" s="37"/>
      <c r="H104" s="37"/>
      <c r="I104" s="16">
        <f t="shared" ref="I104:I116" si="11">I84</f>
        <v>4.1996628039005639</v>
      </c>
      <c r="J104" s="14">
        <f t="shared" si="10"/>
        <v>4.9556021086026654</v>
      </c>
      <c r="K104">
        <v>1.18</v>
      </c>
    </row>
    <row r="105" spans="1:11" ht="21" hidden="1" x14ac:dyDescent="0.25">
      <c r="A105" s="37"/>
      <c r="B105" s="4"/>
      <c r="C105" s="30" t="s">
        <v>345</v>
      </c>
      <c r="D105" s="5" t="s">
        <v>400</v>
      </c>
      <c r="E105" s="5">
        <v>1</v>
      </c>
      <c r="F105" s="37"/>
      <c r="G105" s="37"/>
      <c r="H105" s="37"/>
      <c r="I105" s="16">
        <f t="shared" si="11"/>
        <v>13.937698405747115</v>
      </c>
      <c r="J105" s="14">
        <f t="shared" si="10"/>
        <v>16.446484118781594</v>
      </c>
      <c r="K105">
        <v>1.18</v>
      </c>
    </row>
    <row r="106" spans="1:11" ht="21" hidden="1" x14ac:dyDescent="0.25">
      <c r="A106" s="37"/>
      <c r="B106" s="4"/>
      <c r="C106" s="30" t="s">
        <v>346</v>
      </c>
      <c r="D106" s="5" t="s">
        <v>400</v>
      </c>
      <c r="E106" s="5">
        <v>1</v>
      </c>
      <c r="F106" s="37"/>
      <c r="G106" s="37"/>
      <c r="H106" s="37"/>
      <c r="I106" s="16">
        <f t="shared" si="11"/>
        <v>2.9701128541724637</v>
      </c>
      <c r="J106" s="14">
        <f t="shared" si="10"/>
        <v>3.504733167923507</v>
      </c>
      <c r="K106">
        <v>1.18</v>
      </c>
    </row>
    <row r="107" spans="1:11" ht="31.5" hidden="1" x14ac:dyDescent="0.25">
      <c r="A107" s="37"/>
      <c r="B107" s="4"/>
      <c r="C107" s="30" t="s">
        <v>347</v>
      </c>
      <c r="D107" s="5" t="s">
        <v>400</v>
      </c>
      <c r="E107" s="5">
        <v>1</v>
      </c>
      <c r="F107" s="37"/>
      <c r="G107" s="37"/>
      <c r="H107" s="37"/>
      <c r="I107" s="16">
        <f t="shared" si="11"/>
        <v>5.7674889349197116</v>
      </c>
      <c r="J107" s="14">
        <f t="shared" si="10"/>
        <v>6.8056369432052595</v>
      </c>
      <c r="K107">
        <v>1.18</v>
      </c>
    </row>
    <row r="108" spans="1:11" ht="31.5" hidden="1" x14ac:dyDescent="0.25">
      <c r="A108" s="37"/>
      <c r="B108" s="4"/>
      <c r="C108" s="30" t="s">
        <v>348</v>
      </c>
      <c r="D108" s="5" t="s">
        <v>400</v>
      </c>
      <c r="E108" s="5">
        <v>1</v>
      </c>
      <c r="F108" s="37"/>
      <c r="G108" s="37"/>
      <c r="H108" s="37"/>
      <c r="I108" s="16">
        <f t="shared" si="11"/>
        <v>1.068808785568524</v>
      </c>
      <c r="J108" s="14">
        <f t="shared" si="10"/>
        <v>1.2611943669708583</v>
      </c>
      <c r="K108">
        <v>1.18</v>
      </c>
    </row>
    <row r="109" spans="1:11" ht="24.75" hidden="1" customHeight="1" x14ac:dyDescent="0.25">
      <c r="A109" s="37"/>
      <c r="B109" s="4"/>
      <c r="C109" s="30" t="s">
        <v>349</v>
      </c>
      <c r="D109" s="5" t="s">
        <v>400</v>
      </c>
      <c r="E109" s="5">
        <v>1</v>
      </c>
      <c r="F109" s="37"/>
      <c r="G109" s="37"/>
      <c r="H109" s="37"/>
      <c r="I109" s="16">
        <f t="shared" si="11"/>
        <v>1.0436180061106799</v>
      </c>
      <c r="J109" s="14">
        <f t="shared" si="10"/>
        <v>1.2314692472106021</v>
      </c>
      <c r="K109">
        <v>1.18</v>
      </c>
    </row>
    <row r="110" spans="1:11" ht="31.5" hidden="1" x14ac:dyDescent="0.25">
      <c r="A110" s="37"/>
      <c r="B110" s="4"/>
      <c r="C110" s="4" t="s">
        <v>350</v>
      </c>
      <c r="D110" s="5" t="s">
        <v>135</v>
      </c>
      <c r="E110" s="5">
        <v>1</v>
      </c>
      <c r="F110" s="37"/>
      <c r="G110" s="37"/>
      <c r="H110" s="37"/>
      <c r="I110" s="16">
        <f t="shared" si="11"/>
        <v>5028.5594041562881</v>
      </c>
      <c r="J110" s="14">
        <f t="shared" si="10"/>
        <v>5933.7000969044193</v>
      </c>
      <c r="K110">
        <v>1.18</v>
      </c>
    </row>
    <row r="111" spans="1:11" ht="21" hidden="1" x14ac:dyDescent="0.25">
      <c r="A111" s="37"/>
      <c r="B111" s="4"/>
      <c r="C111" s="4" t="s">
        <v>362</v>
      </c>
      <c r="D111" s="5" t="s">
        <v>24</v>
      </c>
      <c r="E111" s="5">
        <v>1</v>
      </c>
      <c r="F111" s="37"/>
      <c r="G111" s="37"/>
      <c r="H111" s="37"/>
      <c r="I111" s="16">
        <f t="shared" si="11"/>
        <v>123.55477543609199</v>
      </c>
      <c r="J111" s="14">
        <f t="shared" si="10"/>
        <v>145.79463501458855</v>
      </c>
      <c r="K111">
        <v>1.18</v>
      </c>
    </row>
    <row r="112" spans="1:11" ht="21" hidden="1" x14ac:dyDescent="0.25">
      <c r="A112" s="37"/>
      <c r="B112" s="4"/>
      <c r="C112" s="4" t="s">
        <v>351</v>
      </c>
      <c r="D112" s="5" t="s">
        <v>24</v>
      </c>
      <c r="E112" s="5">
        <v>1</v>
      </c>
      <c r="F112" s="37"/>
      <c r="G112" s="37"/>
      <c r="H112" s="37"/>
      <c r="I112" s="16">
        <f t="shared" si="11"/>
        <v>98.363995978247999</v>
      </c>
      <c r="J112" s="14">
        <f t="shared" si="10"/>
        <v>116.06951525433263</v>
      </c>
      <c r="K112">
        <v>1.18</v>
      </c>
    </row>
    <row r="113" spans="1:11" ht="21" hidden="1" x14ac:dyDescent="0.25">
      <c r="A113" s="37"/>
      <c r="B113" s="4"/>
      <c r="C113" s="4" t="s">
        <v>352</v>
      </c>
      <c r="D113" s="5" t="s">
        <v>24</v>
      </c>
      <c r="E113" s="5">
        <v>1</v>
      </c>
      <c r="F113" s="37"/>
      <c r="G113" s="37"/>
      <c r="H113" s="37"/>
      <c r="I113" s="16">
        <f t="shared" si="11"/>
        <v>111.55916617045199</v>
      </c>
      <c r="J113" s="14">
        <f t="shared" si="10"/>
        <v>131.63981608113335</v>
      </c>
      <c r="K113">
        <v>1.18</v>
      </c>
    </row>
    <row r="114" spans="1:11" s="52" customFormat="1" ht="31.5" hidden="1" x14ac:dyDescent="0.25">
      <c r="A114" s="51"/>
      <c r="B114" s="56"/>
      <c r="C114" s="56" t="s">
        <v>353</v>
      </c>
      <c r="D114" s="57" t="s">
        <v>144</v>
      </c>
      <c r="E114" s="57">
        <v>1</v>
      </c>
      <c r="F114" s="51"/>
      <c r="G114" s="51"/>
      <c r="H114" s="51"/>
      <c r="I114" s="99">
        <f t="shared" si="11"/>
        <v>1754.9576355631318</v>
      </c>
      <c r="J114" s="100">
        <f t="shared" si="10"/>
        <v>2070.8500099644953</v>
      </c>
      <c r="K114" s="52">
        <v>1.18</v>
      </c>
    </row>
    <row r="115" spans="1:11" ht="31.5" hidden="1" x14ac:dyDescent="0.25">
      <c r="A115" s="37"/>
      <c r="B115" s="4"/>
      <c r="C115" s="4" t="s">
        <v>354</v>
      </c>
      <c r="D115" s="5" t="s">
        <v>24</v>
      </c>
      <c r="E115" s="5">
        <v>1</v>
      </c>
      <c r="F115" s="37"/>
      <c r="G115" s="37"/>
      <c r="H115" s="37"/>
      <c r="I115" s="16">
        <f t="shared" si="11"/>
        <v>5958.2191222433876</v>
      </c>
      <c r="J115" s="14">
        <f t="shared" si="10"/>
        <v>7030.6985642471973</v>
      </c>
      <c r="K115">
        <v>1.18</v>
      </c>
    </row>
    <row r="116" spans="1:11" ht="27" hidden="1" customHeight="1" x14ac:dyDescent="0.25">
      <c r="A116" s="37"/>
      <c r="B116" s="4"/>
      <c r="C116" s="4" t="s">
        <v>355</v>
      </c>
      <c r="D116" s="5" t="s">
        <v>400</v>
      </c>
      <c r="E116" s="5">
        <v>1</v>
      </c>
      <c r="F116" s="37"/>
      <c r="G116" s="37"/>
      <c r="H116" s="37"/>
      <c r="I116" s="16">
        <f t="shared" si="11"/>
        <v>1228.3503888015359</v>
      </c>
      <c r="J116" s="14">
        <f t="shared" si="10"/>
        <v>1449.4534587858122</v>
      </c>
      <c r="K116">
        <v>1.18</v>
      </c>
    </row>
    <row r="118" spans="1:11" x14ac:dyDescent="0.25">
      <c r="B118" s="188" t="s">
        <v>682</v>
      </c>
      <c r="C118" s="187"/>
      <c r="D118" s="187"/>
      <c r="E118" s="187"/>
      <c r="F118" s="187"/>
      <c r="G118" s="213"/>
      <c r="H118" s="213"/>
    </row>
    <row r="119" spans="1:11" x14ac:dyDescent="0.25">
      <c r="B119" s="188"/>
    </row>
    <row r="120" spans="1:11" x14ac:dyDescent="0.25">
      <c r="B120" s="188" t="s">
        <v>683</v>
      </c>
      <c r="C120" s="187"/>
      <c r="D120" s="187"/>
      <c r="E120" s="187"/>
      <c r="F120" s="187"/>
      <c r="G120" s="213"/>
      <c r="H120" s="213"/>
    </row>
  </sheetData>
  <mergeCells count="37">
    <mergeCell ref="A1:D1"/>
    <mergeCell ref="A2:D2"/>
    <mergeCell ref="A3:D3"/>
    <mergeCell ref="E1:K3"/>
    <mergeCell ref="A12:D12"/>
    <mergeCell ref="E12:J12"/>
    <mergeCell ref="A4:D4"/>
    <mergeCell ref="F4:J4"/>
    <mergeCell ref="A5:J5"/>
    <mergeCell ref="A6:J6"/>
    <mergeCell ref="A7:J7"/>
    <mergeCell ref="F8:G8"/>
    <mergeCell ref="H8:I8"/>
    <mergeCell ref="F9:G9"/>
    <mergeCell ref="H9:I9"/>
    <mergeCell ref="A10:J10"/>
    <mergeCell ref="A11:D11"/>
    <mergeCell ref="E11:J11"/>
    <mergeCell ref="A13:D13"/>
    <mergeCell ref="E13:J13"/>
    <mergeCell ref="A14:D14"/>
    <mergeCell ref="E14:J14"/>
    <mergeCell ref="A15:D15"/>
    <mergeCell ref="E15:J15"/>
    <mergeCell ref="A16:D16"/>
    <mergeCell ref="E16:J16"/>
    <mergeCell ref="A17:D17"/>
    <mergeCell ref="E17:J17"/>
    <mergeCell ref="A18:D18"/>
    <mergeCell ref="E18:J18"/>
    <mergeCell ref="G118:H118"/>
    <mergeCell ref="G120:H120"/>
    <mergeCell ref="B21:G21"/>
    <mergeCell ref="B37:G37"/>
    <mergeCell ref="B43:G43"/>
    <mergeCell ref="B77:C77"/>
    <mergeCell ref="B97:C97"/>
  </mergeCells>
  <pageMargins left="0.23622047244094488" right="0.23622047244094488" top="0.74803149606299213" bottom="0.7480314960629921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175"/>
  <sheetViews>
    <sheetView view="pageBreakPreview" topLeftCell="A34" zoomScale="118" zoomScaleNormal="100" zoomScaleSheetLayoutView="118" workbookViewId="0">
      <selection activeCell="C175" sqref="C175"/>
    </sheetView>
  </sheetViews>
  <sheetFormatPr defaultRowHeight="15" outlineLevelRow="1" x14ac:dyDescent="0.25"/>
  <cols>
    <col min="1" max="1" width="5.140625" customWidth="1"/>
    <col min="2" max="2" width="15.7109375" customWidth="1"/>
    <col min="3" max="3" width="40.28515625" customWidth="1"/>
    <col min="4" max="4" width="11.85546875" customWidth="1"/>
    <col min="5" max="5" width="10.42578125" customWidth="1"/>
    <col min="6" max="6" width="11.28515625" customWidth="1"/>
    <col min="7" max="7" width="9.85546875" customWidth="1"/>
    <col min="8" max="8" width="10.28515625" customWidth="1"/>
    <col min="9" max="9" width="12" customWidth="1"/>
    <col min="10" max="10" width="12.7109375" customWidth="1"/>
    <col min="11" max="11" width="0" hidden="1" customWidth="1"/>
  </cols>
  <sheetData>
    <row r="1" spans="1:12" ht="15" customHeight="1" x14ac:dyDescent="0.25">
      <c r="A1" s="209"/>
      <c r="B1" s="209"/>
      <c r="C1" s="209"/>
      <c r="D1" s="209"/>
      <c r="E1" s="199" t="s">
        <v>697</v>
      </c>
      <c r="F1" s="199"/>
      <c r="G1" s="199"/>
      <c r="H1" s="199"/>
      <c r="I1" s="199"/>
      <c r="J1" s="199"/>
      <c r="K1" s="199"/>
    </row>
    <row r="2" spans="1:12" x14ac:dyDescent="0.25">
      <c r="A2" s="209"/>
      <c r="B2" s="209"/>
      <c r="C2" s="209"/>
      <c r="D2" s="209"/>
      <c r="E2" s="199"/>
      <c r="F2" s="199"/>
      <c r="G2" s="199"/>
      <c r="H2" s="199"/>
      <c r="I2" s="199"/>
      <c r="J2" s="199"/>
      <c r="K2" s="199"/>
    </row>
    <row r="3" spans="1:12" x14ac:dyDescent="0.25">
      <c r="A3" s="209"/>
      <c r="B3" s="209"/>
      <c r="C3" s="209"/>
      <c r="D3" s="209"/>
      <c r="E3" s="199"/>
      <c r="F3" s="199"/>
      <c r="G3" s="199"/>
      <c r="H3" s="199"/>
      <c r="I3" s="199"/>
      <c r="J3" s="199"/>
      <c r="K3" s="199"/>
    </row>
    <row r="4" spans="1:12" x14ac:dyDescent="0.25">
      <c r="A4" s="210"/>
      <c r="B4" s="210"/>
      <c r="C4" s="210"/>
      <c r="D4" s="210"/>
      <c r="G4" s="214" t="s">
        <v>415</v>
      </c>
      <c r="H4" s="214"/>
      <c r="I4" s="214"/>
      <c r="J4" s="214"/>
      <c r="K4" s="214"/>
    </row>
    <row r="5" spans="1:12" ht="15" customHeight="1" x14ac:dyDescent="0.25">
      <c r="A5" s="211" t="s">
        <v>0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2" ht="15" customHeight="1" x14ac:dyDescent="0.25">
      <c r="A6" s="211" t="s">
        <v>1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2" ht="15" customHeight="1" x14ac:dyDescent="0.25">
      <c r="A7" s="211" t="s">
        <v>694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2" ht="15" customHeight="1" x14ac:dyDescent="0.25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2" ht="15" customHeight="1" x14ac:dyDescent="0.25">
      <c r="A9" t="s">
        <v>707</v>
      </c>
      <c r="E9" s="95"/>
      <c r="F9" s="95"/>
      <c r="G9" s="95"/>
      <c r="H9" s="95"/>
      <c r="I9" s="95"/>
      <c r="J9" s="95"/>
    </row>
    <row r="10" spans="1:12" ht="15" customHeight="1" x14ac:dyDescent="0.25">
      <c r="A10" t="s">
        <v>436</v>
      </c>
      <c r="E10" s="95"/>
      <c r="F10" s="95"/>
      <c r="G10" s="95"/>
      <c r="H10" s="95"/>
      <c r="I10" s="95"/>
      <c r="J10" s="95"/>
    </row>
    <row r="11" spans="1:12" ht="15" customHeight="1" x14ac:dyDescent="0.25">
      <c r="A11" s="101"/>
      <c r="B11" s="101"/>
      <c r="C11" s="101"/>
      <c r="D11" s="101"/>
      <c r="E11" s="101"/>
      <c r="F11" s="101"/>
      <c r="G11" s="101"/>
      <c r="H11" s="101"/>
      <c r="I11" s="101"/>
      <c r="J11" s="101"/>
    </row>
    <row r="12" spans="1:12" ht="15.75" thickBot="1" x14ac:dyDescent="0.3">
      <c r="A12" s="260" t="s">
        <v>435</v>
      </c>
      <c r="B12" s="261"/>
      <c r="C12" s="261"/>
      <c r="D12" s="261"/>
      <c r="E12" s="261"/>
      <c r="F12" s="261"/>
      <c r="G12" s="261"/>
      <c r="H12" s="261"/>
      <c r="I12" s="261"/>
      <c r="J12" s="262"/>
    </row>
    <row r="13" spans="1:12" ht="27.75" customHeight="1" thickBot="1" x14ac:dyDescent="0.3">
      <c r="A13" s="263" t="s">
        <v>58</v>
      </c>
      <c r="B13" s="264"/>
      <c r="C13" s="265"/>
      <c r="D13" s="263" t="s">
        <v>437</v>
      </c>
      <c r="E13" s="264"/>
      <c r="F13" s="264"/>
      <c r="G13" s="265"/>
      <c r="H13" s="288" t="s">
        <v>438</v>
      </c>
      <c r="I13" s="289"/>
      <c r="J13" s="290"/>
    </row>
    <row r="14" spans="1:12" ht="15" customHeight="1" thickBot="1" x14ac:dyDescent="0.3">
      <c r="A14" s="291" t="s">
        <v>439</v>
      </c>
      <c r="B14" s="291"/>
      <c r="C14" s="291"/>
      <c r="D14" s="291" t="s">
        <v>440</v>
      </c>
      <c r="E14" s="291"/>
      <c r="F14" s="291"/>
      <c r="G14" s="291"/>
      <c r="H14" s="292" t="s">
        <v>389</v>
      </c>
      <c r="I14" s="293"/>
      <c r="J14" s="294"/>
    </row>
    <row r="15" spans="1:12" s="73" customFormat="1" ht="15" customHeight="1" thickBot="1" x14ac:dyDescent="0.3">
      <c r="A15" s="295" t="s">
        <v>441</v>
      </c>
      <c r="B15" s="296"/>
      <c r="C15" s="296"/>
      <c r="D15" s="296"/>
      <c r="E15" s="296"/>
      <c r="F15" s="296"/>
      <c r="G15" s="296"/>
      <c r="H15" s="296"/>
      <c r="I15" s="296"/>
      <c r="J15" s="297"/>
      <c r="L15" s="102"/>
    </row>
    <row r="16" spans="1:12" ht="15" customHeight="1" thickBot="1" x14ac:dyDescent="0.3">
      <c r="A16" s="279" t="s">
        <v>442</v>
      </c>
      <c r="B16" s="280"/>
      <c r="C16" s="280"/>
      <c r="D16" s="280"/>
      <c r="E16" s="280"/>
      <c r="F16" s="280"/>
      <c r="G16" s="280"/>
      <c r="H16" s="280"/>
      <c r="I16" s="280"/>
      <c r="J16" s="281"/>
    </row>
    <row r="17" spans="1:15" ht="15" customHeight="1" thickBot="1" x14ac:dyDescent="0.3">
      <c r="A17" s="273" t="s">
        <v>392</v>
      </c>
      <c r="B17" s="274"/>
      <c r="C17" s="275"/>
      <c r="D17" s="276" t="s">
        <v>443</v>
      </c>
      <c r="E17" s="277"/>
      <c r="F17" s="277"/>
      <c r="G17" s="277"/>
      <c r="H17" s="277"/>
      <c r="I17" s="277"/>
      <c r="J17" s="278"/>
    </row>
    <row r="18" spans="1:15" ht="15" customHeight="1" thickBot="1" x14ac:dyDescent="0.3">
      <c r="A18" s="279" t="s">
        <v>444</v>
      </c>
      <c r="B18" s="280"/>
      <c r="C18" s="280"/>
      <c r="D18" s="280"/>
      <c r="E18" s="280"/>
      <c r="F18" s="280"/>
      <c r="G18" s="281"/>
      <c r="H18" s="282" t="s">
        <v>443</v>
      </c>
      <c r="I18" s="283"/>
      <c r="J18" s="284"/>
    </row>
    <row r="19" spans="1:15" ht="15" customHeight="1" thickBot="1" x14ac:dyDescent="0.3">
      <c r="A19" s="273" t="s">
        <v>394</v>
      </c>
      <c r="B19" s="274"/>
      <c r="C19" s="274"/>
      <c r="D19" s="274"/>
      <c r="E19" s="274"/>
      <c r="F19" s="274"/>
      <c r="G19" s="274"/>
      <c r="H19" s="274"/>
      <c r="I19" s="274"/>
      <c r="J19" s="275"/>
    </row>
    <row r="20" spans="1:15" ht="15" customHeight="1" thickBot="1" x14ac:dyDescent="0.3">
      <c r="A20" s="266">
        <f>1.011*1.05*1.04*1.063*1.03</f>
        <v>1.2087716986800001</v>
      </c>
      <c r="B20" s="267"/>
      <c r="C20" s="268"/>
      <c r="D20" s="266">
        <f>1.011*1.05*1.063*1.03</f>
        <v>1.1622804794999999</v>
      </c>
      <c r="E20" s="267"/>
      <c r="F20" s="267"/>
      <c r="G20" s="268"/>
      <c r="H20" s="269">
        <f>1.011*1.05*1.03</f>
        <v>1.0933965000000001</v>
      </c>
      <c r="I20" s="270"/>
      <c r="J20" s="271"/>
    </row>
    <row r="21" spans="1:15" ht="45" x14ac:dyDescent="0.25">
      <c r="A21" s="103" t="s">
        <v>2</v>
      </c>
      <c r="B21" s="103" t="s">
        <v>3</v>
      </c>
      <c r="C21" s="103" t="s">
        <v>4</v>
      </c>
      <c r="D21" s="103" t="s">
        <v>5</v>
      </c>
      <c r="E21" s="103" t="s">
        <v>6</v>
      </c>
      <c r="F21" s="103" t="s">
        <v>7</v>
      </c>
      <c r="G21" s="103" t="s">
        <v>8</v>
      </c>
      <c r="H21" s="104" t="s">
        <v>445</v>
      </c>
      <c r="I21" s="104" t="s">
        <v>65</v>
      </c>
      <c r="J21" s="104" t="s">
        <v>66</v>
      </c>
    </row>
    <row r="22" spans="1:15" x14ac:dyDescent="0.25">
      <c r="A22" s="3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  <c r="G22" s="3">
        <v>7</v>
      </c>
      <c r="H22" s="3">
        <v>8</v>
      </c>
      <c r="I22" s="3">
        <v>9</v>
      </c>
      <c r="J22" s="3">
        <v>10</v>
      </c>
    </row>
    <row r="23" spans="1:15" x14ac:dyDescent="0.25">
      <c r="A23" s="18"/>
      <c r="B23" s="272" t="s">
        <v>446</v>
      </c>
      <c r="C23" s="272"/>
      <c r="D23" s="272"/>
      <c r="E23" s="97"/>
      <c r="F23" s="97"/>
      <c r="G23" s="97"/>
      <c r="H23" s="11"/>
      <c r="I23" s="11"/>
      <c r="J23" s="11"/>
    </row>
    <row r="24" spans="1:15" ht="21" outlineLevel="1" x14ac:dyDescent="0.25">
      <c r="A24" s="5">
        <v>1</v>
      </c>
      <c r="B24" s="4" t="s">
        <v>447</v>
      </c>
      <c r="C24" s="4" t="s">
        <v>448</v>
      </c>
      <c r="D24" s="5" t="s">
        <v>79</v>
      </c>
      <c r="E24" s="5">
        <v>1</v>
      </c>
      <c r="F24" s="5" t="s">
        <v>449</v>
      </c>
      <c r="G24" s="5">
        <v>728</v>
      </c>
      <c r="H24" s="116">
        <f>D20</f>
        <v>1.1622804794999999</v>
      </c>
      <c r="I24" s="194">
        <f t="shared" ref="I24" si="0">H24*G24</f>
        <v>846.14018907599996</v>
      </c>
      <c r="J24" s="195">
        <f t="shared" ref="J24" si="1">I24*1.18</f>
        <v>998.44542310967995</v>
      </c>
      <c r="L24" s="61"/>
    </row>
    <row r="25" spans="1:15" ht="21" outlineLevel="1" x14ac:dyDescent="0.25">
      <c r="A25" s="5">
        <v>2</v>
      </c>
      <c r="B25" s="4" t="s">
        <v>450</v>
      </c>
      <c r="C25" s="4" t="s">
        <v>689</v>
      </c>
      <c r="D25" s="5" t="s">
        <v>71</v>
      </c>
      <c r="E25" s="5" t="s">
        <v>12</v>
      </c>
      <c r="F25" s="5" t="s">
        <v>452</v>
      </c>
      <c r="G25" s="5">
        <v>62</v>
      </c>
      <c r="H25" s="116">
        <f>D20</f>
        <v>1.1622804794999999</v>
      </c>
      <c r="I25" s="194">
        <f t="shared" ref="I25:I41" si="2">H25*G25</f>
        <v>72.061389728999998</v>
      </c>
      <c r="J25" s="195">
        <f t="shared" ref="J25:J41" si="3">I25*1.18</f>
        <v>85.032439880219997</v>
      </c>
    </row>
    <row r="26" spans="1:15" ht="21" outlineLevel="1" x14ac:dyDescent="0.25">
      <c r="A26" s="5">
        <v>3</v>
      </c>
      <c r="B26" s="4" t="s">
        <v>453</v>
      </c>
      <c r="C26" s="4" t="s">
        <v>687</v>
      </c>
      <c r="D26" s="5" t="s">
        <v>71</v>
      </c>
      <c r="E26" s="5" t="s">
        <v>12</v>
      </c>
      <c r="F26" s="5" t="s">
        <v>455</v>
      </c>
      <c r="G26" s="5">
        <v>23</v>
      </c>
      <c r="H26" s="116">
        <f>D20</f>
        <v>1.1622804794999999</v>
      </c>
      <c r="I26" s="194">
        <f t="shared" si="2"/>
        <v>26.732451028499998</v>
      </c>
      <c r="J26" s="195">
        <f t="shared" si="3"/>
        <v>31.544292213629998</v>
      </c>
    </row>
    <row r="27" spans="1:15" ht="21" outlineLevel="1" x14ac:dyDescent="0.25">
      <c r="A27" s="5">
        <v>4</v>
      </c>
      <c r="B27" s="4" t="s">
        <v>456</v>
      </c>
      <c r="C27" s="4" t="s">
        <v>688</v>
      </c>
      <c r="D27" s="5" t="s">
        <v>71</v>
      </c>
      <c r="E27" s="5" t="s">
        <v>12</v>
      </c>
      <c r="F27" s="5" t="s">
        <v>458</v>
      </c>
      <c r="G27" s="5">
        <v>40</v>
      </c>
      <c r="H27" s="116">
        <f>D20</f>
        <v>1.1622804794999999</v>
      </c>
      <c r="I27" s="194">
        <f t="shared" si="2"/>
        <v>46.491219179999995</v>
      </c>
      <c r="J27" s="195">
        <f t="shared" si="3"/>
        <v>54.859638632399992</v>
      </c>
    </row>
    <row r="28" spans="1:15" ht="31.5" outlineLevel="1" x14ac:dyDescent="0.25">
      <c r="A28" s="5">
        <v>5</v>
      </c>
      <c r="B28" s="4" t="s">
        <v>459</v>
      </c>
      <c r="C28" s="4" t="s">
        <v>460</v>
      </c>
      <c r="D28" s="5" t="s">
        <v>461</v>
      </c>
      <c r="E28" s="5" t="s">
        <v>12</v>
      </c>
      <c r="F28" s="5" t="s">
        <v>462</v>
      </c>
      <c r="G28" s="5">
        <v>63</v>
      </c>
      <c r="H28" s="116">
        <f>D20</f>
        <v>1.1622804794999999</v>
      </c>
      <c r="I28" s="194">
        <f t="shared" si="2"/>
        <v>73.223670208499996</v>
      </c>
      <c r="J28" s="195">
        <f t="shared" si="3"/>
        <v>86.403930846029994</v>
      </c>
    </row>
    <row r="29" spans="1:15" ht="31.5" outlineLevel="1" x14ac:dyDescent="0.25">
      <c r="A29" s="5">
        <v>6</v>
      </c>
      <c r="B29" s="4" t="s">
        <v>463</v>
      </c>
      <c r="C29" s="4" t="s">
        <v>464</v>
      </c>
      <c r="D29" s="5" t="s">
        <v>461</v>
      </c>
      <c r="E29" s="5" t="s">
        <v>12</v>
      </c>
      <c r="F29" s="5" t="s">
        <v>465</v>
      </c>
      <c r="G29" s="8">
        <v>175.6</v>
      </c>
      <c r="H29" s="116">
        <f>D20</f>
        <v>1.1622804794999999</v>
      </c>
      <c r="I29" s="194">
        <f t="shared" si="2"/>
        <v>204.09645220019999</v>
      </c>
      <c r="J29" s="195">
        <f t="shared" si="3"/>
        <v>240.83381359623598</v>
      </c>
      <c r="O29" s="105"/>
    </row>
    <row r="30" spans="1:15" ht="31.5" outlineLevel="1" x14ac:dyDescent="0.25">
      <c r="A30" s="5">
        <v>7</v>
      </c>
      <c r="B30" s="4" t="s">
        <v>466</v>
      </c>
      <c r="C30" s="4" t="s">
        <v>467</v>
      </c>
      <c r="D30" s="5" t="s">
        <v>71</v>
      </c>
      <c r="E30" s="5" t="s">
        <v>12</v>
      </c>
      <c r="F30" s="5" t="s">
        <v>468</v>
      </c>
      <c r="G30" s="5">
        <v>201</v>
      </c>
      <c r="H30" s="116">
        <f>D20</f>
        <v>1.1622804794999999</v>
      </c>
      <c r="I30" s="194">
        <f t="shared" si="2"/>
        <v>233.61837637949998</v>
      </c>
      <c r="J30" s="195">
        <f t="shared" si="3"/>
        <v>275.66968412780994</v>
      </c>
    </row>
    <row r="31" spans="1:15" ht="21" outlineLevel="1" x14ac:dyDescent="0.25">
      <c r="A31" s="5">
        <v>8</v>
      </c>
      <c r="B31" s="4" t="s">
        <v>469</v>
      </c>
      <c r="C31" s="4" t="s">
        <v>470</v>
      </c>
      <c r="D31" s="5" t="s">
        <v>83</v>
      </c>
      <c r="E31" s="5">
        <v>1</v>
      </c>
      <c r="F31" s="5" t="s">
        <v>471</v>
      </c>
      <c r="G31" s="5">
        <v>170</v>
      </c>
      <c r="H31" s="116">
        <f>D20</f>
        <v>1.1622804794999999</v>
      </c>
      <c r="I31" s="194">
        <f t="shared" si="2"/>
        <v>197.58768151499999</v>
      </c>
      <c r="J31" s="195">
        <f t="shared" si="3"/>
        <v>233.15346418769997</v>
      </c>
    </row>
    <row r="32" spans="1:15" ht="21" outlineLevel="1" x14ac:dyDescent="0.25">
      <c r="A32" s="5">
        <v>9</v>
      </c>
      <c r="B32" s="4" t="s">
        <v>81</v>
      </c>
      <c r="C32" s="4" t="s">
        <v>82</v>
      </c>
      <c r="D32" s="5" t="s">
        <v>472</v>
      </c>
      <c r="E32" s="5">
        <v>1</v>
      </c>
      <c r="F32" s="5" t="s">
        <v>84</v>
      </c>
      <c r="G32" s="5">
        <v>158</v>
      </c>
      <c r="H32" s="116">
        <f>D20</f>
        <v>1.1622804794999999</v>
      </c>
      <c r="I32" s="194">
        <f t="shared" si="2"/>
        <v>183.64031576099998</v>
      </c>
      <c r="J32" s="195">
        <f t="shared" si="3"/>
        <v>216.69557259797998</v>
      </c>
    </row>
    <row r="33" spans="1:13" ht="31.5" outlineLevel="1" x14ac:dyDescent="0.25">
      <c r="A33" s="5">
        <v>10</v>
      </c>
      <c r="B33" s="4" t="s">
        <v>473</v>
      </c>
      <c r="C33" s="4" t="s">
        <v>474</v>
      </c>
      <c r="D33" s="5" t="s">
        <v>83</v>
      </c>
      <c r="E33" s="5">
        <v>1</v>
      </c>
      <c r="F33" s="5" t="s">
        <v>475</v>
      </c>
      <c r="G33" s="5">
        <v>93</v>
      </c>
      <c r="H33" s="116">
        <f>D20</f>
        <v>1.1622804794999999</v>
      </c>
      <c r="I33" s="194">
        <f t="shared" si="2"/>
        <v>108.09208459349999</v>
      </c>
      <c r="J33" s="195">
        <f t="shared" si="3"/>
        <v>127.54865982032999</v>
      </c>
    </row>
    <row r="34" spans="1:13" ht="21" outlineLevel="1" x14ac:dyDescent="0.25">
      <c r="A34" s="5">
        <v>11</v>
      </c>
      <c r="B34" s="4" t="s">
        <v>88</v>
      </c>
      <c r="C34" s="4" t="s">
        <v>89</v>
      </c>
      <c r="D34" s="5" t="s">
        <v>472</v>
      </c>
      <c r="E34" s="5">
        <v>1</v>
      </c>
      <c r="F34" s="5" t="s">
        <v>84</v>
      </c>
      <c r="G34" s="5">
        <v>158</v>
      </c>
      <c r="H34" s="116">
        <f>D20</f>
        <v>1.1622804794999999</v>
      </c>
      <c r="I34" s="194">
        <f t="shared" si="2"/>
        <v>183.64031576099998</v>
      </c>
      <c r="J34" s="195">
        <f t="shared" si="3"/>
        <v>216.69557259797998</v>
      </c>
    </row>
    <row r="35" spans="1:13" ht="21" outlineLevel="1" x14ac:dyDescent="0.25">
      <c r="A35" s="5">
        <v>12</v>
      </c>
      <c r="B35" s="4" t="s">
        <v>137</v>
      </c>
      <c r="C35" s="4" t="s">
        <v>476</v>
      </c>
      <c r="D35" s="5" t="s">
        <v>30</v>
      </c>
      <c r="E35" s="5" t="s">
        <v>12</v>
      </c>
      <c r="F35" s="5" t="s">
        <v>477</v>
      </c>
      <c r="G35" s="5">
        <v>58</v>
      </c>
      <c r="H35" s="116">
        <f>D20</f>
        <v>1.1622804794999999</v>
      </c>
      <c r="I35" s="194">
        <f t="shared" si="2"/>
        <v>67.412267810999992</v>
      </c>
      <c r="J35" s="195">
        <f t="shared" si="3"/>
        <v>79.54647601697998</v>
      </c>
    </row>
    <row r="36" spans="1:13" ht="21" outlineLevel="1" x14ac:dyDescent="0.25">
      <c r="A36" s="5">
        <v>13</v>
      </c>
      <c r="B36" s="4" t="s">
        <v>478</v>
      </c>
      <c r="C36" s="4" t="s">
        <v>479</v>
      </c>
      <c r="D36" s="5" t="s">
        <v>480</v>
      </c>
      <c r="E36" s="5" t="s">
        <v>246</v>
      </c>
      <c r="F36" s="5" t="s">
        <v>481</v>
      </c>
      <c r="G36" s="5">
        <v>119</v>
      </c>
      <c r="H36" s="116">
        <f>D20</f>
        <v>1.1622804794999999</v>
      </c>
      <c r="I36" s="194">
        <f t="shared" si="2"/>
        <v>138.31137706049998</v>
      </c>
      <c r="J36" s="195">
        <f t="shared" si="3"/>
        <v>163.20742493138997</v>
      </c>
    </row>
    <row r="37" spans="1:13" ht="42" outlineLevel="1" x14ac:dyDescent="0.25">
      <c r="A37" s="5">
        <v>14</v>
      </c>
      <c r="B37" s="7" t="s">
        <v>482</v>
      </c>
      <c r="C37" s="7" t="s">
        <v>483</v>
      </c>
      <c r="D37" s="31" t="s">
        <v>484</v>
      </c>
      <c r="E37" s="31">
        <v>1</v>
      </c>
      <c r="F37" s="31" t="s">
        <v>485</v>
      </c>
      <c r="G37" s="44">
        <v>1345</v>
      </c>
      <c r="H37" s="116">
        <f>D20</f>
        <v>1.1622804794999999</v>
      </c>
      <c r="I37" s="194">
        <f t="shared" si="2"/>
        <v>1563.2672449274999</v>
      </c>
      <c r="J37" s="195">
        <f t="shared" si="3"/>
        <v>1844.6553490144497</v>
      </c>
    </row>
    <row r="38" spans="1:13" ht="31.5" outlineLevel="1" x14ac:dyDescent="0.25">
      <c r="A38" s="5">
        <v>15</v>
      </c>
      <c r="B38" s="4" t="s">
        <v>486</v>
      </c>
      <c r="C38" s="4" t="s">
        <v>487</v>
      </c>
      <c r="D38" s="5" t="s">
        <v>484</v>
      </c>
      <c r="E38" s="5">
        <v>1</v>
      </c>
      <c r="F38" s="5" t="s">
        <v>488</v>
      </c>
      <c r="G38" s="8">
        <v>21637</v>
      </c>
      <c r="H38" s="116">
        <f>D20</f>
        <v>1.1622804794999999</v>
      </c>
      <c r="I38" s="194">
        <f t="shared" si="2"/>
        <v>25148.262734941498</v>
      </c>
      <c r="J38" s="195">
        <f t="shared" si="3"/>
        <v>29674.950027230967</v>
      </c>
    </row>
    <row r="39" spans="1:13" ht="21" outlineLevel="1" x14ac:dyDescent="0.25">
      <c r="A39" s="5">
        <v>16</v>
      </c>
      <c r="B39" s="4" t="s">
        <v>489</v>
      </c>
      <c r="C39" s="4" t="s">
        <v>490</v>
      </c>
      <c r="D39" s="5" t="s">
        <v>83</v>
      </c>
      <c r="E39" s="5">
        <v>1</v>
      </c>
      <c r="F39" s="5" t="s">
        <v>491</v>
      </c>
      <c r="G39" s="5">
        <v>275</v>
      </c>
      <c r="H39" s="116">
        <f>D20</f>
        <v>1.1622804794999999</v>
      </c>
      <c r="I39" s="194">
        <f t="shared" si="2"/>
        <v>319.62713186249999</v>
      </c>
      <c r="J39" s="195">
        <f t="shared" si="3"/>
        <v>377.16001559774998</v>
      </c>
    </row>
    <row r="40" spans="1:13" ht="31.5" outlineLevel="1" x14ac:dyDescent="0.25">
      <c r="A40" s="5">
        <v>17</v>
      </c>
      <c r="B40" s="4" t="s">
        <v>492</v>
      </c>
      <c r="C40" s="4" t="s">
        <v>493</v>
      </c>
      <c r="D40" s="5" t="s">
        <v>83</v>
      </c>
      <c r="E40" s="5">
        <v>1</v>
      </c>
      <c r="F40" s="5" t="s">
        <v>494</v>
      </c>
      <c r="G40" s="5">
        <v>645</v>
      </c>
      <c r="H40" s="116">
        <f>D20</f>
        <v>1.1622804794999999</v>
      </c>
      <c r="I40" s="194">
        <f t="shared" si="2"/>
        <v>749.67090927749996</v>
      </c>
      <c r="J40" s="195">
        <f t="shared" si="3"/>
        <v>884.61167294744996</v>
      </c>
    </row>
    <row r="41" spans="1:13" ht="21" outlineLevel="1" x14ac:dyDescent="0.25">
      <c r="A41" s="5">
        <v>18</v>
      </c>
      <c r="B41" s="191" t="s">
        <v>495</v>
      </c>
      <c r="C41" s="191" t="s">
        <v>496</v>
      </c>
      <c r="D41" s="5" t="s">
        <v>83</v>
      </c>
      <c r="E41" s="5">
        <v>1</v>
      </c>
      <c r="F41" s="5" t="s">
        <v>491</v>
      </c>
      <c r="G41" s="5">
        <v>275</v>
      </c>
      <c r="H41" s="116">
        <f>D20</f>
        <v>1.1622804794999999</v>
      </c>
      <c r="I41" s="194">
        <f t="shared" si="2"/>
        <v>319.62713186249999</v>
      </c>
      <c r="J41" s="195">
        <f t="shared" si="3"/>
        <v>377.16001559774998</v>
      </c>
      <c r="M41" s="19"/>
    </row>
    <row r="42" spans="1:13" outlineLevel="1" x14ac:dyDescent="0.25">
      <c r="A42" s="62"/>
      <c r="B42" s="18"/>
      <c r="C42" s="18"/>
      <c r="D42" s="62"/>
      <c r="E42" s="62"/>
      <c r="F42" s="62"/>
      <c r="G42" s="62"/>
      <c r="H42" s="105"/>
      <c r="I42" s="27"/>
      <c r="J42" s="64">
        <f>SUM(J24:J41)</f>
        <v>35968.173472946735</v>
      </c>
      <c r="M42" s="19"/>
    </row>
    <row r="43" spans="1:13" x14ac:dyDescent="0.25">
      <c r="A43" s="18"/>
      <c r="B43" s="286" t="s">
        <v>433</v>
      </c>
      <c r="C43" s="286"/>
      <c r="D43" s="286"/>
      <c r="E43" s="96"/>
      <c r="F43" s="96"/>
      <c r="G43" s="96"/>
      <c r="H43" s="20"/>
      <c r="I43" s="27"/>
      <c r="J43" s="28"/>
    </row>
    <row r="44" spans="1:13" ht="31.5" outlineLevel="1" x14ac:dyDescent="0.25">
      <c r="A44" s="5">
        <v>19</v>
      </c>
      <c r="B44" s="4" t="s">
        <v>497</v>
      </c>
      <c r="C44" s="4" t="s">
        <v>498</v>
      </c>
      <c r="D44" s="5" t="s">
        <v>109</v>
      </c>
      <c r="E44" s="5">
        <v>1</v>
      </c>
      <c r="F44" s="5" t="s">
        <v>499</v>
      </c>
      <c r="G44" s="5">
        <v>623</v>
      </c>
      <c r="H44" s="106">
        <f>A20</f>
        <v>1.2087716986800001</v>
      </c>
      <c r="I44" s="16">
        <f t="shared" ref="I44:I52" si="4">H44*G44</f>
        <v>753.06476827764004</v>
      </c>
      <c r="J44" s="14">
        <f t="shared" ref="J44:J52" si="5">I44*1.18</f>
        <v>888.61642656761524</v>
      </c>
    </row>
    <row r="45" spans="1:13" ht="31.5" outlineLevel="1" x14ac:dyDescent="0.25">
      <c r="A45" s="5">
        <v>20</v>
      </c>
      <c r="B45" s="4" t="s">
        <v>482</v>
      </c>
      <c r="C45" s="4" t="s">
        <v>500</v>
      </c>
      <c r="D45" s="5" t="s">
        <v>484</v>
      </c>
      <c r="E45" s="5">
        <v>1</v>
      </c>
      <c r="F45" s="5" t="s">
        <v>501</v>
      </c>
      <c r="G45" s="8">
        <v>1942.2</v>
      </c>
      <c r="H45" s="106">
        <f>A20</f>
        <v>1.2087716986800001</v>
      </c>
      <c r="I45" s="16">
        <f t="shared" si="4"/>
        <v>2347.6763931762962</v>
      </c>
      <c r="J45" s="14">
        <f t="shared" si="5"/>
        <v>2770.2581439480296</v>
      </c>
    </row>
    <row r="46" spans="1:13" ht="31.5" outlineLevel="1" x14ac:dyDescent="0.25">
      <c r="A46" s="5">
        <v>21</v>
      </c>
      <c r="B46" s="4" t="s">
        <v>486</v>
      </c>
      <c r="C46" s="4" t="s">
        <v>502</v>
      </c>
      <c r="D46" s="5" t="s">
        <v>484</v>
      </c>
      <c r="E46" s="5">
        <v>1</v>
      </c>
      <c r="F46" s="5" t="s">
        <v>503</v>
      </c>
      <c r="G46" s="8">
        <v>30911</v>
      </c>
      <c r="H46" s="106">
        <f>A20</f>
        <v>1.2087716986800001</v>
      </c>
      <c r="I46" s="16">
        <f t="shared" si="4"/>
        <v>37364.341977897486</v>
      </c>
      <c r="J46" s="14">
        <f t="shared" si="5"/>
        <v>44089.923533919035</v>
      </c>
    </row>
    <row r="47" spans="1:13" ht="21" outlineLevel="1" x14ac:dyDescent="0.25">
      <c r="A47" s="5">
        <v>22</v>
      </c>
      <c r="B47" s="4" t="s">
        <v>143</v>
      </c>
      <c r="C47" s="4" t="s">
        <v>427</v>
      </c>
      <c r="D47" s="5" t="s">
        <v>144</v>
      </c>
      <c r="E47" s="5">
        <v>1</v>
      </c>
      <c r="F47" s="5" t="s">
        <v>504</v>
      </c>
      <c r="G47" s="5">
        <v>959</v>
      </c>
      <c r="H47" s="106">
        <f>A20</f>
        <v>1.2087716986800001</v>
      </c>
      <c r="I47" s="16">
        <f t="shared" si="4"/>
        <v>1159.2120590341201</v>
      </c>
      <c r="J47" s="14">
        <f t="shared" si="5"/>
        <v>1367.8702296602617</v>
      </c>
    </row>
    <row r="48" spans="1:13" ht="31.5" outlineLevel="1" x14ac:dyDescent="0.25">
      <c r="A48" s="5">
        <v>23</v>
      </c>
      <c r="B48" s="4" t="s">
        <v>505</v>
      </c>
      <c r="C48" s="4" t="s">
        <v>506</v>
      </c>
      <c r="D48" s="5" t="s">
        <v>507</v>
      </c>
      <c r="E48" s="5" t="s">
        <v>12</v>
      </c>
      <c r="F48" s="5" t="s">
        <v>508</v>
      </c>
      <c r="G48" s="5">
        <v>473</v>
      </c>
      <c r="H48" s="106">
        <f>A20</f>
        <v>1.2087716986800001</v>
      </c>
      <c r="I48" s="16">
        <f t="shared" si="4"/>
        <v>571.74901347564003</v>
      </c>
      <c r="J48" s="14">
        <f t="shared" si="5"/>
        <v>674.6638359012552</v>
      </c>
    </row>
    <row r="49" spans="1:18" ht="21" outlineLevel="1" x14ac:dyDescent="0.25">
      <c r="A49" s="5">
        <v>24</v>
      </c>
      <c r="B49" s="4" t="s">
        <v>244</v>
      </c>
      <c r="C49" s="4" t="s">
        <v>509</v>
      </c>
      <c r="D49" s="5" t="s">
        <v>245</v>
      </c>
      <c r="E49" s="5" t="s">
        <v>246</v>
      </c>
      <c r="F49" s="5" t="s">
        <v>510</v>
      </c>
      <c r="G49" s="5">
        <v>84</v>
      </c>
      <c r="H49" s="106">
        <f>A20</f>
        <v>1.2087716986800001</v>
      </c>
      <c r="I49" s="16">
        <f t="shared" si="4"/>
        <v>101.53682268912002</v>
      </c>
      <c r="J49" s="14">
        <f t="shared" si="5"/>
        <v>119.81345077316161</v>
      </c>
    </row>
    <row r="50" spans="1:18" ht="21" outlineLevel="1" x14ac:dyDescent="0.25">
      <c r="A50" s="5">
        <v>25</v>
      </c>
      <c r="B50" s="4" t="s">
        <v>511</v>
      </c>
      <c r="C50" s="4" t="s">
        <v>512</v>
      </c>
      <c r="D50" s="5" t="s">
        <v>507</v>
      </c>
      <c r="E50" s="5" t="s">
        <v>12</v>
      </c>
      <c r="F50" s="5" t="s">
        <v>513</v>
      </c>
      <c r="G50" s="5">
        <v>288</v>
      </c>
      <c r="H50" s="106">
        <f>A20</f>
        <v>1.2087716986800001</v>
      </c>
      <c r="I50" s="16">
        <f t="shared" si="4"/>
        <v>348.12624921984002</v>
      </c>
      <c r="J50" s="14">
        <f t="shared" si="5"/>
        <v>410.78897407941122</v>
      </c>
    </row>
    <row r="51" spans="1:18" ht="21" outlineLevel="1" x14ac:dyDescent="0.25">
      <c r="A51" s="5">
        <v>26</v>
      </c>
      <c r="B51" s="4" t="s">
        <v>514</v>
      </c>
      <c r="C51" s="4" t="s">
        <v>515</v>
      </c>
      <c r="D51" s="5" t="s">
        <v>24</v>
      </c>
      <c r="E51" s="5">
        <v>1</v>
      </c>
      <c r="F51" s="5" t="s">
        <v>516</v>
      </c>
      <c r="G51" s="5">
        <v>413</v>
      </c>
      <c r="H51" s="106">
        <f>A20</f>
        <v>1.2087716986800001</v>
      </c>
      <c r="I51" s="16">
        <f t="shared" si="4"/>
        <v>499.22271155484003</v>
      </c>
      <c r="J51" s="14">
        <f t="shared" si="5"/>
        <v>589.08279963471125</v>
      </c>
    </row>
    <row r="52" spans="1:18" ht="31.5" outlineLevel="1" x14ac:dyDescent="0.25">
      <c r="A52" s="5">
        <v>27</v>
      </c>
      <c r="B52" s="191" t="s">
        <v>517</v>
      </c>
      <c r="C52" s="191" t="s">
        <v>686</v>
      </c>
      <c r="D52" s="5" t="s">
        <v>24</v>
      </c>
      <c r="E52" s="5">
        <v>1</v>
      </c>
      <c r="F52" s="5">
        <v>405</v>
      </c>
      <c r="G52" s="8">
        <v>405</v>
      </c>
      <c r="H52" s="106">
        <f>A20</f>
        <v>1.2087716986800001</v>
      </c>
      <c r="I52" s="16">
        <f t="shared" si="4"/>
        <v>489.55253796540006</v>
      </c>
      <c r="J52" s="14">
        <f t="shared" si="5"/>
        <v>577.67199479917201</v>
      </c>
      <c r="M52" s="19"/>
    </row>
    <row r="53" spans="1:18" outlineLevel="1" x14ac:dyDescent="0.25">
      <c r="A53" s="62"/>
      <c r="B53" s="18"/>
      <c r="C53" s="18"/>
      <c r="D53" s="62"/>
      <c r="E53" s="62"/>
      <c r="F53" s="62"/>
      <c r="G53" s="63"/>
      <c r="H53" s="20"/>
      <c r="I53" s="27"/>
      <c r="J53" s="64">
        <f>SUM(J44:J52)</f>
        <v>51488.689389282663</v>
      </c>
      <c r="M53" s="19"/>
    </row>
    <row r="54" spans="1:18" x14ac:dyDescent="0.25">
      <c r="A54" s="18"/>
      <c r="B54" s="286" t="s">
        <v>434</v>
      </c>
      <c r="C54" s="286"/>
      <c r="D54" s="286"/>
      <c r="E54" s="96"/>
      <c r="F54" s="96"/>
      <c r="G54" s="96"/>
    </row>
    <row r="55" spans="1:18" ht="31.5" outlineLevel="1" x14ac:dyDescent="0.25">
      <c r="A55" s="5">
        <v>28</v>
      </c>
      <c r="B55" s="4" t="s">
        <v>519</v>
      </c>
      <c r="C55" s="4" t="s">
        <v>520</v>
      </c>
      <c r="D55" s="5" t="s">
        <v>24</v>
      </c>
      <c r="E55" s="5">
        <v>1</v>
      </c>
      <c r="F55" s="91">
        <v>2664.58</v>
      </c>
      <c r="G55" s="8">
        <v>2664</v>
      </c>
      <c r="H55" s="107">
        <f>H20</f>
        <v>1.0933965000000001</v>
      </c>
      <c r="I55" s="108">
        <f t="shared" ref="I55:I57" si="6">H55*G55</f>
        <v>2912.8082760000002</v>
      </c>
      <c r="J55" s="109">
        <f t="shared" ref="J55:J57" si="7">I55*1.18</f>
        <v>3437.1137656800001</v>
      </c>
    </row>
    <row r="56" spans="1:18" ht="21" outlineLevel="1" x14ac:dyDescent="0.25">
      <c r="A56" s="5">
        <v>29</v>
      </c>
      <c r="B56" s="4" t="s">
        <v>521</v>
      </c>
      <c r="C56" s="4" t="s">
        <v>522</v>
      </c>
      <c r="D56" s="5" t="s">
        <v>151</v>
      </c>
      <c r="E56" s="5">
        <v>1</v>
      </c>
      <c r="F56" s="5">
        <v>752.13</v>
      </c>
      <c r="G56" s="8">
        <f t="shared" ref="G56:G57" si="8">E56*F56</f>
        <v>752.13</v>
      </c>
      <c r="H56" s="107">
        <f>H20</f>
        <v>1.0933965000000001</v>
      </c>
      <c r="I56" s="108">
        <f t="shared" si="6"/>
        <v>822.37630954500003</v>
      </c>
      <c r="J56" s="109">
        <f t="shared" si="7"/>
        <v>970.40404526309999</v>
      </c>
    </row>
    <row r="57" spans="1:18" ht="21" outlineLevel="1" x14ac:dyDescent="0.25">
      <c r="A57" s="5">
        <v>30</v>
      </c>
      <c r="B57" s="191" t="s">
        <v>153</v>
      </c>
      <c r="C57" s="191" t="s">
        <v>523</v>
      </c>
      <c r="D57" s="5" t="s">
        <v>154</v>
      </c>
      <c r="E57" s="5">
        <v>0.01</v>
      </c>
      <c r="F57" s="91">
        <v>6017.01</v>
      </c>
      <c r="G57" s="8">
        <f t="shared" si="8"/>
        <v>60.170100000000005</v>
      </c>
      <c r="H57" s="107">
        <f>H20</f>
        <v>1.0933965000000001</v>
      </c>
      <c r="I57" s="108">
        <f t="shared" si="6"/>
        <v>65.789776744650013</v>
      </c>
      <c r="J57" s="109">
        <f t="shared" si="7"/>
        <v>77.631936558687016</v>
      </c>
    </row>
    <row r="58" spans="1:18" outlineLevel="1" x14ac:dyDescent="0.25">
      <c r="A58" s="62"/>
      <c r="B58" s="18"/>
      <c r="C58" s="18"/>
      <c r="D58" s="62"/>
      <c r="E58" s="62"/>
      <c r="F58" s="62"/>
      <c r="G58" s="63"/>
      <c r="H58" s="110"/>
      <c r="I58" s="111"/>
      <c r="J58" s="112">
        <f>SUM(J55:J57)</f>
        <v>4485.1497475017868</v>
      </c>
      <c r="M58" s="19"/>
    </row>
    <row r="59" spans="1:18" ht="31.5" customHeight="1" x14ac:dyDescent="0.25">
      <c r="A59" s="18"/>
      <c r="B59" s="286" t="s">
        <v>524</v>
      </c>
      <c r="C59" s="286"/>
      <c r="D59" s="286"/>
      <c r="E59" s="96"/>
      <c r="F59" s="96"/>
      <c r="G59" s="96"/>
    </row>
    <row r="60" spans="1:18" ht="31.5" outlineLevel="1" x14ac:dyDescent="0.25">
      <c r="A60" s="5">
        <v>31</v>
      </c>
      <c r="B60" s="4" t="s">
        <v>34</v>
      </c>
      <c r="C60" s="4" t="s">
        <v>525</v>
      </c>
      <c r="D60" s="5" t="s">
        <v>526</v>
      </c>
      <c r="E60" s="5">
        <v>1</v>
      </c>
      <c r="F60" s="5" t="s">
        <v>527</v>
      </c>
      <c r="G60" s="8">
        <v>211424</v>
      </c>
      <c r="H60" s="113">
        <f>H20</f>
        <v>1.0933965000000001</v>
      </c>
      <c r="I60" s="16">
        <f t="shared" ref="I60:I66" si="9">H60*G60</f>
        <v>231170.26161600003</v>
      </c>
      <c r="J60" s="14">
        <f t="shared" ref="J60:J66" si="10">I60*1.18</f>
        <v>272780.90870688</v>
      </c>
      <c r="L60" s="61"/>
    </row>
    <row r="61" spans="1:18" ht="21" outlineLevel="1" x14ac:dyDescent="0.25">
      <c r="A61" s="5">
        <v>32</v>
      </c>
      <c r="B61" s="4" t="s">
        <v>34</v>
      </c>
      <c r="C61" s="4" t="s">
        <v>528</v>
      </c>
      <c r="D61" s="5" t="s">
        <v>526</v>
      </c>
      <c r="E61" s="5">
        <v>1</v>
      </c>
      <c r="F61" s="5" t="s">
        <v>529</v>
      </c>
      <c r="G61" s="8">
        <v>621000</v>
      </c>
      <c r="H61" s="113">
        <f>H20</f>
        <v>1.0933965000000001</v>
      </c>
      <c r="I61" s="16">
        <f t="shared" si="9"/>
        <v>678999.22650000011</v>
      </c>
      <c r="J61" s="14">
        <f t="shared" si="10"/>
        <v>801219.08727000013</v>
      </c>
    </row>
    <row r="62" spans="1:18" ht="21" outlineLevel="1" x14ac:dyDescent="0.25">
      <c r="A62" s="5">
        <v>33</v>
      </c>
      <c r="B62" s="4" t="s">
        <v>34</v>
      </c>
      <c r="C62" s="4" t="s">
        <v>530</v>
      </c>
      <c r="D62" s="5" t="s">
        <v>526</v>
      </c>
      <c r="E62" s="5">
        <v>1</v>
      </c>
      <c r="F62" s="5" t="s">
        <v>531</v>
      </c>
      <c r="G62" s="8">
        <v>653200</v>
      </c>
      <c r="H62" s="113">
        <f>H20</f>
        <v>1.0933965000000001</v>
      </c>
      <c r="I62" s="16">
        <f t="shared" si="9"/>
        <v>714206.59380000003</v>
      </c>
      <c r="J62" s="14">
        <f t="shared" si="10"/>
        <v>842763.780684</v>
      </c>
    </row>
    <row r="63" spans="1:18" ht="21" outlineLevel="1" x14ac:dyDescent="0.25">
      <c r="A63" s="5">
        <v>34</v>
      </c>
      <c r="B63" s="4" t="s">
        <v>34</v>
      </c>
      <c r="C63" s="4" t="s">
        <v>532</v>
      </c>
      <c r="D63" s="5" t="s">
        <v>526</v>
      </c>
      <c r="E63" s="5">
        <v>1</v>
      </c>
      <c r="F63" s="5" t="s">
        <v>533</v>
      </c>
      <c r="G63" s="91">
        <v>5672</v>
      </c>
      <c r="H63" s="113">
        <f>H20</f>
        <v>1.0933965000000001</v>
      </c>
      <c r="I63" s="16">
        <f t="shared" si="9"/>
        <v>6201.7449480000005</v>
      </c>
      <c r="J63" s="14">
        <f t="shared" si="10"/>
        <v>7318.0590386399999</v>
      </c>
      <c r="R63" s="19"/>
    </row>
    <row r="64" spans="1:18" outlineLevel="1" x14ac:dyDescent="0.25">
      <c r="A64" s="5">
        <v>35</v>
      </c>
      <c r="B64" s="4" t="s">
        <v>34</v>
      </c>
      <c r="C64" s="4" t="s">
        <v>534</v>
      </c>
      <c r="D64" s="5" t="s">
        <v>526</v>
      </c>
      <c r="E64" s="5">
        <v>1</v>
      </c>
      <c r="F64" s="5" t="s">
        <v>535</v>
      </c>
      <c r="G64" s="8">
        <v>3948</v>
      </c>
      <c r="H64" s="113">
        <f>H20</f>
        <v>1.0933965000000001</v>
      </c>
      <c r="I64" s="16">
        <f t="shared" si="9"/>
        <v>4316.7293820000004</v>
      </c>
      <c r="J64" s="14">
        <f t="shared" si="10"/>
        <v>5093.7406707600003</v>
      </c>
      <c r="R64" s="19"/>
    </row>
    <row r="65" spans="1:18" ht="21" outlineLevel="1" x14ac:dyDescent="0.25">
      <c r="A65" s="5">
        <v>36</v>
      </c>
      <c r="B65" s="4" t="s">
        <v>34</v>
      </c>
      <c r="C65" s="4" t="s">
        <v>536</v>
      </c>
      <c r="D65" s="5" t="s">
        <v>526</v>
      </c>
      <c r="E65" s="5">
        <v>1</v>
      </c>
      <c r="F65" s="5" t="s">
        <v>537</v>
      </c>
      <c r="G65" s="8">
        <v>17600</v>
      </c>
      <c r="H65" s="113">
        <f>H20</f>
        <v>1.0933965000000001</v>
      </c>
      <c r="I65" s="16">
        <f t="shared" si="9"/>
        <v>19243.778400000003</v>
      </c>
      <c r="J65" s="14">
        <f t="shared" si="10"/>
        <v>22707.658512000002</v>
      </c>
      <c r="R65" s="19"/>
    </row>
    <row r="66" spans="1:18" ht="21" outlineLevel="1" x14ac:dyDescent="0.25">
      <c r="A66" s="5">
        <v>37</v>
      </c>
      <c r="B66" s="191" t="s">
        <v>34</v>
      </c>
      <c r="C66" s="191" t="s">
        <v>538</v>
      </c>
      <c r="D66" s="5" t="s">
        <v>526</v>
      </c>
      <c r="E66" s="5">
        <v>1</v>
      </c>
      <c r="F66" s="5" t="s">
        <v>539</v>
      </c>
      <c r="G66" s="8">
        <v>2530</v>
      </c>
      <c r="H66" s="113">
        <f>H20</f>
        <v>1.0933965000000001</v>
      </c>
      <c r="I66" s="16">
        <f t="shared" si="9"/>
        <v>2766.2931450000001</v>
      </c>
      <c r="J66" s="14">
        <f t="shared" si="10"/>
        <v>3264.2259110999998</v>
      </c>
      <c r="M66" s="19"/>
      <c r="R66" s="19"/>
    </row>
    <row r="67" spans="1:18" outlineLevel="1" x14ac:dyDescent="0.25">
      <c r="A67" s="62"/>
      <c r="B67" s="18"/>
      <c r="C67" s="18"/>
      <c r="D67" s="62"/>
      <c r="E67" s="62"/>
      <c r="F67" s="62"/>
      <c r="G67" s="63"/>
      <c r="H67" s="114"/>
      <c r="I67" s="27"/>
      <c r="J67" s="64">
        <f>SUM(J60:J66)</f>
        <v>1955147.4607933799</v>
      </c>
      <c r="M67" s="19"/>
      <c r="R67" s="19"/>
    </row>
    <row r="68" spans="1:18" ht="27" customHeight="1" x14ac:dyDescent="0.25">
      <c r="A68" s="18"/>
      <c r="B68" s="286" t="s">
        <v>540</v>
      </c>
      <c r="C68" s="286"/>
      <c r="D68" s="286"/>
      <c r="E68" s="96"/>
      <c r="F68" s="96"/>
      <c r="G68" s="96"/>
      <c r="H68" s="115"/>
    </row>
    <row r="69" spans="1:18" outlineLevel="1" x14ac:dyDescent="0.25">
      <c r="A69" s="5">
        <v>38</v>
      </c>
      <c r="B69" s="191" t="s">
        <v>34</v>
      </c>
      <c r="C69" s="191" t="s">
        <v>163</v>
      </c>
      <c r="D69" s="5" t="s">
        <v>39</v>
      </c>
      <c r="E69" s="5">
        <v>1</v>
      </c>
      <c r="F69" s="91">
        <v>9136.99</v>
      </c>
      <c r="G69" s="8">
        <v>9136.9</v>
      </c>
      <c r="H69" s="116">
        <f>A20</f>
        <v>1.2087716986800001</v>
      </c>
      <c r="I69" s="16">
        <f t="shared" ref="I69" si="11">H69*G69</f>
        <v>11044.426133669293</v>
      </c>
      <c r="J69" s="14">
        <f t="shared" ref="J69" si="12">I69*1.18</f>
        <v>13032.422837729764</v>
      </c>
      <c r="M69" s="19"/>
      <c r="R69" s="19"/>
    </row>
    <row r="70" spans="1:18" outlineLevel="1" x14ac:dyDescent="0.25">
      <c r="A70" s="62"/>
      <c r="B70" s="18"/>
      <c r="C70" s="18"/>
      <c r="D70" s="62"/>
      <c r="E70" s="62"/>
      <c r="F70" s="117"/>
      <c r="G70" s="63"/>
      <c r="H70" s="118"/>
      <c r="I70" s="27"/>
      <c r="J70" s="64">
        <f>J69</f>
        <v>13032.422837729764</v>
      </c>
      <c r="M70" s="19"/>
      <c r="R70" s="19"/>
    </row>
    <row r="71" spans="1:18" x14ac:dyDescent="0.25">
      <c r="A71" s="18"/>
      <c r="B71" s="286" t="s">
        <v>398</v>
      </c>
      <c r="C71" s="286"/>
      <c r="D71" s="286"/>
      <c r="E71" s="96"/>
      <c r="F71" s="96"/>
      <c r="G71" s="96"/>
      <c r="H71" s="115"/>
    </row>
    <row r="72" spans="1:18" outlineLevel="1" x14ac:dyDescent="0.25">
      <c r="A72" s="5">
        <v>39</v>
      </c>
      <c r="B72" s="4" t="s">
        <v>34</v>
      </c>
      <c r="C72" s="4" t="s">
        <v>541</v>
      </c>
      <c r="D72" s="5" t="s">
        <v>35</v>
      </c>
      <c r="E72" s="5">
        <v>1</v>
      </c>
      <c r="F72" s="5" t="s">
        <v>542</v>
      </c>
      <c r="G72" s="8">
        <v>189779</v>
      </c>
      <c r="H72" s="119">
        <v>1.2087699999999999</v>
      </c>
      <c r="I72" s="16">
        <f t="shared" ref="I72:I91" si="13">H72*G72</f>
        <v>229399.16182999997</v>
      </c>
      <c r="J72" s="14">
        <f t="shared" ref="J72:J91" si="14">I72*1.18</f>
        <v>270691.01095939992</v>
      </c>
      <c r="R72" s="19"/>
    </row>
    <row r="73" spans="1:18" outlineLevel="1" x14ac:dyDescent="0.25">
      <c r="A73" s="5">
        <v>40</v>
      </c>
      <c r="B73" s="4" t="s">
        <v>34</v>
      </c>
      <c r="C73" s="4" t="s">
        <v>543</v>
      </c>
      <c r="D73" s="5" t="s">
        <v>39</v>
      </c>
      <c r="E73" s="5">
        <v>1</v>
      </c>
      <c r="F73" s="5" t="s">
        <v>263</v>
      </c>
      <c r="G73" s="5">
        <v>432</v>
      </c>
      <c r="H73" s="119">
        <v>1.2087699999999999</v>
      </c>
      <c r="I73" s="16">
        <f t="shared" si="13"/>
        <v>522.18863999999996</v>
      </c>
      <c r="J73" s="14">
        <f t="shared" si="14"/>
        <v>616.18259519999992</v>
      </c>
    </row>
    <row r="74" spans="1:18" outlineLevel="1" x14ac:dyDescent="0.25">
      <c r="A74" s="5">
        <v>41</v>
      </c>
      <c r="B74" s="4" t="s">
        <v>34</v>
      </c>
      <c r="C74" s="4" t="s">
        <v>269</v>
      </c>
      <c r="D74" s="5" t="s">
        <v>39</v>
      </c>
      <c r="E74" s="5">
        <v>1</v>
      </c>
      <c r="F74" s="5" t="s">
        <v>270</v>
      </c>
      <c r="G74" s="5">
        <v>186</v>
      </c>
      <c r="H74" s="119">
        <v>1.2087699999999999</v>
      </c>
      <c r="I74" s="16">
        <f t="shared" si="13"/>
        <v>224.83121999999997</v>
      </c>
      <c r="J74" s="14">
        <f t="shared" si="14"/>
        <v>265.30083959999996</v>
      </c>
    </row>
    <row r="75" spans="1:18" outlineLevel="1" x14ac:dyDescent="0.25">
      <c r="A75" s="5">
        <v>42</v>
      </c>
      <c r="B75" s="4" t="s">
        <v>34</v>
      </c>
      <c r="C75" s="4" t="s">
        <v>544</v>
      </c>
      <c r="D75" s="5" t="s">
        <v>39</v>
      </c>
      <c r="E75" s="5">
        <v>1</v>
      </c>
      <c r="F75" s="5" t="s">
        <v>545</v>
      </c>
      <c r="G75" s="5">
        <v>83.4</v>
      </c>
      <c r="H75" s="119">
        <v>1.2087699999999999</v>
      </c>
      <c r="I75" s="16">
        <f t="shared" si="13"/>
        <v>100.811418</v>
      </c>
      <c r="J75" s="14">
        <f t="shared" si="14"/>
        <v>118.95747324</v>
      </c>
    </row>
    <row r="76" spans="1:18" outlineLevel="1" x14ac:dyDescent="0.25">
      <c r="A76" s="5">
        <v>43</v>
      </c>
      <c r="B76" s="4" t="s">
        <v>34</v>
      </c>
      <c r="C76" s="4" t="s">
        <v>546</v>
      </c>
      <c r="D76" s="5" t="s">
        <v>47</v>
      </c>
      <c r="E76" s="5">
        <v>1</v>
      </c>
      <c r="F76" s="5" t="s">
        <v>547</v>
      </c>
      <c r="G76" s="5">
        <v>146</v>
      </c>
      <c r="H76" s="119">
        <v>1.2087699999999999</v>
      </c>
      <c r="I76" s="16">
        <f t="shared" si="13"/>
        <v>176.48041999999998</v>
      </c>
      <c r="J76" s="14">
        <f t="shared" si="14"/>
        <v>208.24689559999996</v>
      </c>
    </row>
    <row r="77" spans="1:18" outlineLevel="1" x14ac:dyDescent="0.25">
      <c r="A77" s="5">
        <v>44</v>
      </c>
      <c r="B77" s="4" t="s">
        <v>34</v>
      </c>
      <c r="C77" s="4" t="s">
        <v>548</v>
      </c>
      <c r="D77" s="5" t="s">
        <v>49</v>
      </c>
      <c r="E77" s="5">
        <v>1</v>
      </c>
      <c r="F77" s="5" t="s">
        <v>549</v>
      </c>
      <c r="G77" s="8">
        <v>1900</v>
      </c>
      <c r="H77" s="119">
        <v>1.2087699999999999</v>
      </c>
      <c r="I77" s="16">
        <f t="shared" si="13"/>
        <v>2296.663</v>
      </c>
      <c r="J77" s="14">
        <f t="shared" si="14"/>
        <v>2710.0623399999999</v>
      </c>
    </row>
    <row r="78" spans="1:18" outlineLevel="1" x14ac:dyDescent="0.25">
      <c r="A78" s="5">
        <v>45</v>
      </c>
      <c r="B78" s="4" t="s">
        <v>34</v>
      </c>
      <c r="C78" s="4" t="s">
        <v>550</v>
      </c>
      <c r="D78" s="5" t="s">
        <v>39</v>
      </c>
      <c r="E78" s="5">
        <v>1</v>
      </c>
      <c r="F78" s="5" t="s">
        <v>551</v>
      </c>
      <c r="G78" s="5">
        <v>58</v>
      </c>
      <c r="H78" s="119">
        <v>1.2087699999999999</v>
      </c>
      <c r="I78" s="16">
        <f t="shared" si="13"/>
        <v>70.10866</v>
      </c>
      <c r="J78" s="14">
        <f t="shared" si="14"/>
        <v>82.728218799999993</v>
      </c>
    </row>
    <row r="79" spans="1:18" outlineLevel="1" x14ac:dyDescent="0.25">
      <c r="A79" s="5">
        <v>46</v>
      </c>
      <c r="B79" s="4" t="s">
        <v>34</v>
      </c>
      <c r="C79" s="4" t="s">
        <v>552</v>
      </c>
      <c r="D79" s="5" t="s">
        <v>39</v>
      </c>
      <c r="E79" s="5">
        <v>1</v>
      </c>
      <c r="F79" s="5" t="s">
        <v>553</v>
      </c>
      <c r="G79" s="5">
        <v>66</v>
      </c>
      <c r="H79" s="119">
        <v>1.2087699999999999</v>
      </c>
      <c r="I79" s="16">
        <f t="shared" si="13"/>
        <v>79.778819999999996</v>
      </c>
      <c r="J79" s="14">
        <f t="shared" si="14"/>
        <v>94.139007599999985</v>
      </c>
    </row>
    <row r="80" spans="1:18" outlineLevel="1" x14ac:dyDescent="0.25">
      <c r="A80" s="5">
        <v>47</v>
      </c>
      <c r="B80" s="4" t="s">
        <v>34</v>
      </c>
      <c r="C80" s="4" t="s">
        <v>554</v>
      </c>
      <c r="D80" s="5" t="s">
        <v>39</v>
      </c>
      <c r="E80" s="5">
        <v>1</v>
      </c>
      <c r="F80" s="5" t="s">
        <v>555</v>
      </c>
      <c r="G80" s="5">
        <v>195</v>
      </c>
      <c r="H80" s="119">
        <v>1.2087699999999999</v>
      </c>
      <c r="I80" s="16">
        <f t="shared" si="13"/>
        <v>235.71014999999997</v>
      </c>
      <c r="J80" s="14">
        <f t="shared" si="14"/>
        <v>278.13797699999998</v>
      </c>
    </row>
    <row r="81" spans="1:14" outlineLevel="1" x14ac:dyDescent="0.25">
      <c r="A81" s="5">
        <v>48</v>
      </c>
      <c r="B81" s="4" t="s">
        <v>34</v>
      </c>
      <c r="C81" s="4" t="s">
        <v>290</v>
      </c>
      <c r="D81" s="5" t="s">
        <v>39</v>
      </c>
      <c r="E81" s="5">
        <v>1</v>
      </c>
      <c r="F81" s="5" t="s">
        <v>556</v>
      </c>
      <c r="G81" s="8">
        <v>1139</v>
      </c>
      <c r="H81" s="119">
        <v>1.2087699999999999</v>
      </c>
      <c r="I81" s="16">
        <f t="shared" si="13"/>
        <v>1376.7890299999999</v>
      </c>
      <c r="J81" s="14">
        <f t="shared" si="14"/>
        <v>1624.6110553999997</v>
      </c>
    </row>
    <row r="82" spans="1:14" outlineLevel="1" x14ac:dyDescent="0.25">
      <c r="A82" s="5">
        <v>49</v>
      </c>
      <c r="B82" s="4" t="s">
        <v>34</v>
      </c>
      <c r="C82" s="4" t="s">
        <v>292</v>
      </c>
      <c r="D82" s="5" t="s">
        <v>39</v>
      </c>
      <c r="E82" s="5">
        <v>1</v>
      </c>
      <c r="F82" s="5" t="s">
        <v>557</v>
      </c>
      <c r="G82" s="5">
        <v>210</v>
      </c>
      <c r="H82" s="119">
        <v>1.2087699999999999</v>
      </c>
      <c r="I82" s="16">
        <f t="shared" si="13"/>
        <v>253.84169999999997</v>
      </c>
      <c r="J82" s="14">
        <f t="shared" si="14"/>
        <v>299.53320599999995</v>
      </c>
    </row>
    <row r="83" spans="1:14" outlineLevel="1" x14ac:dyDescent="0.25">
      <c r="A83" s="5">
        <v>50</v>
      </c>
      <c r="B83" s="4" t="s">
        <v>34</v>
      </c>
      <c r="C83" s="4" t="s">
        <v>294</v>
      </c>
      <c r="D83" s="5" t="s">
        <v>39</v>
      </c>
      <c r="E83" s="5">
        <v>1</v>
      </c>
      <c r="F83" s="5" t="s">
        <v>558</v>
      </c>
      <c r="G83" s="8">
        <v>1027</v>
      </c>
      <c r="H83" s="119">
        <v>1.2087699999999999</v>
      </c>
      <c r="I83" s="16">
        <f t="shared" si="13"/>
        <v>1241.40679</v>
      </c>
      <c r="J83" s="14">
        <f t="shared" si="14"/>
        <v>1464.8600122</v>
      </c>
    </row>
    <row r="84" spans="1:14" outlineLevel="1" x14ac:dyDescent="0.25">
      <c r="A84" s="5">
        <v>51</v>
      </c>
      <c r="B84" s="4" t="s">
        <v>34</v>
      </c>
      <c r="C84" s="4" t="s">
        <v>296</v>
      </c>
      <c r="D84" s="5" t="s">
        <v>39</v>
      </c>
      <c r="E84" s="5">
        <v>1</v>
      </c>
      <c r="F84" s="5" t="s">
        <v>559</v>
      </c>
      <c r="G84" s="5">
        <v>158</v>
      </c>
      <c r="H84" s="119">
        <v>1.2087699999999999</v>
      </c>
      <c r="I84" s="16">
        <f t="shared" si="13"/>
        <v>190.98566</v>
      </c>
      <c r="J84" s="14">
        <f t="shared" si="14"/>
        <v>225.36307879999998</v>
      </c>
    </row>
    <row r="85" spans="1:14" outlineLevel="1" x14ac:dyDescent="0.25">
      <c r="A85" s="5">
        <v>52</v>
      </c>
      <c r="B85" s="4" t="s">
        <v>34</v>
      </c>
      <c r="C85" s="4" t="s">
        <v>298</v>
      </c>
      <c r="D85" s="5" t="s">
        <v>39</v>
      </c>
      <c r="E85" s="5">
        <v>3</v>
      </c>
      <c r="F85" s="5" t="s">
        <v>560</v>
      </c>
      <c r="G85" s="8">
        <v>517.4</v>
      </c>
      <c r="H85" s="119">
        <v>1.2087699999999999</v>
      </c>
      <c r="I85" s="16">
        <f t="shared" si="13"/>
        <v>625.41759799999988</v>
      </c>
      <c r="J85" s="14">
        <f t="shared" si="14"/>
        <v>737.99276563999979</v>
      </c>
    </row>
    <row r="86" spans="1:14" outlineLevel="1" x14ac:dyDescent="0.25">
      <c r="A86" s="5">
        <v>53</v>
      </c>
      <c r="B86" s="4" t="s">
        <v>34</v>
      </c>
      <c r="C86" s="4" t="s">
        <v>561</v>
      </c>
      <c r="D86" s="5" t="s">
        <v>39</v>
      </c>
      <c r="E86" s="5">
        <v>1</v>
      </c>
      <c r="F86" s="5" t="s">
        <v>562</v>
      </c>
      <c r="G86" s="5">
        <v>925</v>
      </c>
      <c r="H86" s="119">
        <v>1.2087699999999999</v>
      </c>
      <c r="I86" s="16">
        <f t="shared" si="13"/>
        <v>1118.1122499999999</v>
      </c>
      <c r="J86" s="14">
        <f t="shared" si="14"/>
        <v>1319.3724549999997</v>
      </c>
    </row>
    <row r="87" spans="1:14" outlineLevel="1" x14ac:dyDescent="0.25">
      <c r="A87" s="5">
        <v>54</v>
      </c>
      <c r="B87" s="4" t="s">
        <v>34</v>
      </c>
      <c r="C87" s="4" t="s">
        <v>563</v>
      </c>
      <c r="D87" s="5" t="s">
        <v>41</v>
      </c>
      <c r="E87" s="5">
        <v>1</v>
      </c>
      <c r="F87" s="5" t="s">
        <v>208</v>
      </c>
      <c r="G87" s="5">
        <v>55</v>
      </c>
      <c r="H87" s="119">
        <v>1.2087699999999999</v>
      </c>
      <c r="I87" s="16">
        <f t="shared" si="13"/>
        <v>66.482349999999997</v>
      </c>
      <c r="J87" s="14">
        <f t="shared" si="14"/>
        <v>78.449172999999988</v>
      </c>
    </row>
    <row r="88" spans="1:14" outlineLevel="1" x14ac:dyDescent="0.25">
      <c r="A88" s="5">
        <v>55</v>
      </c>
      <c r="B88" s="4" t="s">
        <v>34</v>
      </c>
      <c r="C88" s="4" t="s">
        <v>564</v>
      </c>
      <c r="D88" s="5" t="s">
        <v>41</v>
      </c>
      <c r="E88" s="5">
        <v>1</v>
      </c>
      <c r="F88" s="5" t="s">
        <v>208</v>
      </c>
      <c r="G88" s="5">
        <v>55</v>
      </c>
      <c r="H88" s="119">
        <v>1.2087699999999999</v>
      </c>
      <c r="I88" s="16">
        <f t="shared" si="13"/>
        <v>66.482349999999997</v>
      </c>
      <c r="J88" s="14">
        <f t="shared" si="14"/>
        <v>78.449172999999988</v>
      </c>
    </row>
    <row r="89" spans="1:14" outlineLevel="1" x14ac:dyDescent="0.25">
      <c r="A89" s="5">
        <v>56</v>
      </c>
      <c r="B89" s="4" t="s">
        <v>34</v>
      </c>
      <c r="C89" s="4" t="s">
        <v>210</v>
      </c>
      <c r="D89" s="5" t="s">
        <v>41</v>
      </c>
      <c r="E89" s="5">
        <v>1</v>
      </c>
      <c r="F89" s="5" t="s">
        <v>329</v>
      </c>
      <c r="G89" s="8">
        <v>74.3</v>
      </c>
      <c r="H89" s="119">
        <v>1.2087699999999999</v>
      </c>
      <c r="I89" s="16">
        <f t="shared" si="13"/>
        <v>89.811610999999985</v>
      </c>
      <c r="J89" s="14">
        <f t="shared" si="14"/>
        <v>105.97770097999998</v>
      </c>
    </row>
    <row r="90" spans="1:14" outlineLevel="1" x14ac:dyDescent="0.25">
      <c r="A90" s="5">
        <v>57</v>
      </c>
      <c r="B90" s="4" t="s">
        <v>34</v>
      </c>
      <c r="C90" s="4" t="s">
        <v>213</v>
      </c>
      <c r="D90" s="5" t="s">
        <v>41</v>
      </c>
      <c r="E90" s="5">
        <v>1</v>
      </c>
      <c r="F90" s="5" t="s">
        <v>214</v>
      </c>
      <c r="G90" s="5">
        <v>68</v>
      </c>
      <c r="H90" s="119">
        <v>1.2087699999999999</v>
      </c>
      <c r="I90" s="16">
        <f t="shared" si="13"/>
        <v>82.196359999999999</v>
      </c>
      <c r="J90" s="14">
        <f t="shared" si="14"/>
        <v>96.991704799999994</v>
      </c>
    </row>
    <row r="91" spans="1:14" ht="21" outlineLevel="1" x14ac:dyDescent="0.25">
      <c r="A91" s="5">
        <v>58</v>
      </c>
      <c r="B91" s="4" t="s">
        <v>216</v>
      </c>
      <c r="C91" s="4" t="s">
        <v>332</v>
      </c>
      <c r="D91" s="5" t="s">
        <v>57</v>
      </c>
      <c r="E91" s="5">
        <v>1</v>
      </c>
      <c r="F91" s="5" t="s">
        <v>218</v>
      </c>
      <c r="G91" s="5">
        <v>526</v>
      </c>
      <c r="H91" s="119">
        <v>1.2087699999999999</v>
      </c>
      <c r="I91" s="16">
        <f t="shared" si="13"/>
        <v>635.81301999999994</v>
      </c>
      <c r="J91" s="14">
        <f t="shared" si="14"/>
        <v>750.25936359999992</v>
      </c>
      <c r="M91" s="19"/>
      <c r="N91" s="19"/>
    </row>
    <row r="92" spans="1:14" outlineLevel="1" x14ac:dyDescent="0.25">
      <c r="A92" s="5"/>
      <c r="B92" s="4"/>
      <c r="C92" s="4"/>
      <c r="D92" s="5"/>
      <c r="E92" s="5"/>
      <c r="F92" s="5"/>
      <c r="G92" s="5"/>
      <c r="H92" s="120"/>
      <c r="I92" s="16"/>
      <c r="J92" s="121">
        <f>SUM(J72:J91)</f>
        <v>281846.62599485985</v>
      </c>
      <c r="M92" s="19"/>
      <c r="N92" s="19"/>
    </row>
    <row r="93" spans="1:14" s="73" customFormat="1" x14ac:dyDescent="0.25">
      <c r="A93" s="70"/>
      <c r="B93" s="69"/>
      <c r="C93" s="69"/>
      <c r="D93" s="70"/>
      <c r="E93" s="70"/>
      <c r="F93" s="70"/>
      <c r="G93" s="70"/>
      <c r="H93" s="122"/>
      <c r="I93" s="123"/>
      <c r="J93" s="124">
        <v>2341968</v>
      </c>
      <c r="L93" s="125"/>
      <c r="M93" s="125"/>
      <c r="N93" s="125"/>
    </row>
    <row r="94" spans="1:14" s="52" customFormat="1" hidden="1" x14ac:dyDescent="0.25">
      <c r="A94" s="50"/>
      <c r="B94" s="231" t="s">
        <v>335</v>
      </c>
      <c r="C94" s="231"/>
      <c r="D94" s="51"/>
      <c r="E94" s="51"/>
      <c r="F94" s="51"/>
      <c r="G94" s="51"/>
      <c r="H94" s="51"/>
      <c r="I94" s="51"/>
      <c r="J94" s="51"/>
    </row>
    <row r="95" spans="1:14" s="52" customFormat="1" hidden="1" x14ac:dyDescent="0.25">
      <c r="A95" s="51"/>
      <c r="B95" s="51"/>
      <c r="C95" s="67" t="s">
        <v>565</v>
      </c>
      <c r="D95" s="51"/>
      <c r="E95" s="51"/>
      <c r="F95" s="51"/>
      <c r="G95" s="51"/>
      <c r="H95" s="51"/>
      <c r="I95" s="51"/>
      <c r="J95" s="51"/>
    </row>
    <row r="96" spans="1:14" s="52" customFormat="1" ht="21" hidden="1" x14ac:dyDescent="0.25">
      <c r="A96" s="51"/>
      <c r="B96" s="56"/>
      <c r="C96" s="56" t="s">
        <v>448</v>
      </c>
      <c r="D96" s="57" t="s">
        <v>79</v>
      </c>
      <c r="E96" s="57">
        <v>1</v>
      </c>
      <c r="F96" s="51"/>
      <c r="G96" s="51"/>
      <c r="H96" s="51"/>
      <c r="I96" s="58">
        <f t="shared" ref="I96:J107" si="15">I24</f>
        <v>846.14018907599996</v>
      </c>
      <c r="J96" s="66">
        <f t="shared" si="15"/>
        <v>998.44542310967995</v>
      </c>
    </row>
    <row r="97" spans="1:22" s="52" customFormat="1" ht="31.5" hidden="1" x14ac:dyDescent="0.25">
      <c r="A97" s="51"/>
      <c r="B97" s="56"/>
      <c r="C97" s="126" t="s">
        <v>451</v>
      </c>
      <c r="D97" s="57" t="s">
        <v>71</v>
      </c>
      <c r="E97" s="57" t="s">
        <v>12</v>
      </c>
      <c r="F97" s="51"/>
      <c r="G97" s="51"/>
      <c r="H97" s="51"/>
      <c r="I97" s="58">
        <f t="shared" si="15"/>
        <v>72.061389728999998</v>
      </c>
      <c r="J97" s="66">
        <f t="shared" si="15"/>
        <v>85.032439880219997</v>
      </c>
      <c r="M97" s="127"/>
    </row>
    <row r="98" spans="1:22" s="52" customFormat="1" ht="31.5" hidden="1" x14ac:dyDescent="0.25">
      <c r="A98" s="51"/>
      <c r="B98" s="56"/>
      <c r="C98" s="126" t="s">
        <v>454</v>
      </c>
      <c r="D98" s="57" t="s">
        <v>71</v>
      </c>
      <c r="E98" s="57" t="s">
        <v>12</v>
      </c>
      <c r="F98" s="51"/>
      <c r="G98" s="51"/>
      <c r="H98" s="51"/>
      <c r="I98" s="58">
        <f t="shared" si="15"/>
        <v>26.732451028499998</v>
      </c>
      <c r="J98" s="66">
        <f t="shared" si="15"/>
        <v>31.544292213629998</v>
      </c>
    </row>
    <row r="99" spans="1:22" s="52" customFormat="1" ht="31.5" hidden="1" x14ac:dyDescent="0.25">
      <c r="A99" s="51"/>
      <c r="B99" s="56"/>
      <c r="C99" s="126" t="s">
        <v>457</v>
      </c>
      <c r="D99" s="57" t="s">
        <v>71</v>
      </c>
      <c r="E99" s="57" t="s">
        <v>12</v>
      </c>
      <c r="F99" s="51"/>
      <c r="G99" s="51"/>
      <c r="H99" s="51"/>
      <c r="I99" s="58">
        <f t="shared" si="15"/>
        <v>46.491219179999995</v>
      </c>
      <c r="J99" s="66">
        <f t="shared" si="15"/>
        <v>54.859638632399992</v>
      </c>
    </row>
    <row r="100" spans="1:22" s="52" customFormat="1" ht="31.5" hidden="1" x14ac:dyDescent="0.25">
      <c r="A100" s="51"/>
      <c r="B100" s="56"/>
      <c r="C100" s="126" t="s">
        <v>460</v>
      </c>
      <c r="D100" s="57" t="s">
        <v>461</v>
      </c>
      <c r="E100" s="57" t="s">
        <v>12</v>
      </c>
      <c r="F100" s="51"/>
      <c r="G100" s="51"/>
      <c r="H100" s="51"/>
      <c r="I100" s="58">
        <f t="shared" si="15"/>
        <v>73.223670208499996</v>
      </c>
      <c r="J100" s="66">
        <f t="shared" si="15"/>
        <v>86.403930846029994</v>
      </c>
      <c r="M100" s="128"/>
    </row>
    <row r="101" spans="1:22" s="52" customFormat="1" ht="31.5" hidden="1" x14ac:dyDescent="0.25">
      <c r="A101" s="51"/>
      <c r="B101" s="56"/>
      <c r="C101" s="126" t="s">
        <v>464</v>
      </c>
      <c r="D101" s="57" t="s">
        <v>461</v>
      </c>
      <c r="E101" s="57" t="s">
        <v>12</v>
      </c>
      <c r="F101" s="51"/>
      <c r="G101" s="51"/>
      <c r="H101" s="51"/>
      <c r="I101" s="58">
        <f t="shared" si="15"/>
        <v>204.09645220019999</v>
      </c>
      <c r="J101" s="66">
        <f t="shared" si="15"/>
        <v>240.83381359623598</v>
      </c>
    </row>
    <row r="102" spans="1:22" s="52" customFormat="1" ht="31.5" hidden="1" x14ac:dyDescent="0.25">
      <c r="A102" s="51"/>
      <c r="B102" s="56"/>
      <c r="C102" s="126" t="s">
        <v>467</v>
      </c>
      <c r="D102" s="57" t="s">
        <v>71</v>
      </c>
      <c r="E102" s="57" t="s">
        <v>12</v>
      </c>
      <c r="F102" s="51"/>
      <c r="G102" s="51"/>
      <c r="H102" s="51"/>
      <c r="I102" s="58">
        <f t="shared" si="15"/>
        <v>233.61837637949998</v>
      </c>
      <c r="J102" s="66">
        <f t="shared" si="15"/>
        <v>275.66968412780994</v>
      </c>
    </row>
    <row r="103" spans="1:22" s="52" customFormat="1" ht="21" hidden="1" x14ac:dyDescent="0.25">
      <c r="A103" s="51"/>
      <c r="B103" s="56"/>
      <c r="C103" s="126" t="s">
        <v>470</v>
      </c>
      <c r="D103" s="57" t="s">
        <v>83</v>
      </c>
      <c r="E103" s="57">
        <v>1</v>
      </c>
      <c r="F103" s="51"/>
      <c r="G103" s="51"/>
      <c r="H103" s="51"/>
      <c r="I103" s="58">
        <f t="shared" si="15"/>
        <v>197.58768151499999</v>
      </c>
      <c r="J103" s="66">
        <f t="shared" si="15"/>
        <v>233.15346418769997</v>
      </c>
      <c r="M103" s="129"/>
    </row>
    <row r="104" spans="1:22" s="52" customFormat="1" ht="21" hidden="1" x14ac:dyDescent="0.25">
      <c r="A104" s="51"/>
      <c r="B104" s="56"/>
      <c r="C104" s="126" t="s">
        <v>82</v>
      </c>
      <c r="D104" s="57" t="s">
        <v>472</v>
      </c>
      <c r="E104" s="57">
        <v>1</v>
      </c>
      <c r="F104" s="51"/>
      <c r="G104" s="51"/>
      <c r="H104" s="51"/>
      <c r="I104" s="58">
        <f t="shared" si="15"/>
        <v>183.64031576099998</v>
      </c>
      <c r="J104" s="66">
        <f t="shared" si="15"/>
        <v>216.69557259797998</v>
      </c>
    </row>
    <row r="105" spans="1:22" s="52" customFormat="1" ht="31.5" hidden="1" x14ac:dyDescent="0.25">
      <c r="A105" s="51"/>
      <c r="B105" s="56"/>
      <c r="C105" s="126" t="s">
        <v>474</v>
      </c>
      <c r="D105" s="57" t="s">
        <v>83</v>
      </c>
      <c r="E105" s="57">
        <v>1</v>
      </c>
      <c r="F105" s="51"/>
      <c r="G105" s="51"/>
      <c r="H105" s="51"/>
      <c r="I105" s="58">
        <f t="shared" si="15"/>
        <v>108.09208459349999</v>
      </c>
      <c r="J105" s="66">
        <f t="shared" si="15"/>
        <v>127.54865982032999</v>
      </c>
    </row>
    <row r="106" spans="1:22" s="52" customFormat="1" ht="21" hidden="1" x14ac:dyDescent="0.25">
      <c r="A106" s="51"/>
      <c r="B106" s="56"/>
      <c r="C106" s="126" t="s">
        <v>89</v>
      </c>
      <c r="D106" s="57" t="s">
        <v>472</v>
      </c>
      <c r="E106" s="57">
        <v>1</v>
      </c>
      <c r="F106" s="51"/>
      <c r="G106" s="51"/>
      <c r="H106" s="51"/>
      <c r="I106" s="58">
        <f t="shared" si="15"/>
        <v>183.64031576099998</v>
      </c>
      <c r="J106" s="66">
        <f t="shared" si="15"/>
        <v>216.69557259797998</v>
      </c>
    </row>
    <row r="107" spans="1:22" s="52" customFormat="1" ht="52.5" hidden="1" x14ac:dyDescent="0.25">
      <c r="A107" s="51"/>
      <c r="B107" s="56"/>
      <c r="C107" s="126" t="s">
        <v>566</v>
      </c>
      <c r="D107" s="57" t="s">
        <v>30</v>
      </c>
      <c r="E107" s="57" t="s">
        <v>12</v>
      </c>
      <c r="F107" s="51"/>
      <c r="G107" s="51"/>
      <c r="H107" s="51"/>
      <c r="I107" s="58">
        <f t="shared" si="15"/>
        <v>67.412267810999992</v>
      </c>
      <c r="J107" s="66">
        <f t="shared" si="15"/>
        <v>79.54647601697998</v>
      </c>
    </row>
    <row r="108" spans="1:22" s="52" customFormat="1" ht="67.5" hidden="1" customHeight="1" x14ac:dyDescent="0.25">
      <c r="A108" s="51"/>
      <c r="B108" s="56"/>
      <c r="C108" s="126" t="s">
        <v>567</v>
      </c>
      <c r="D108" s="57" t="s">
        <v>30</v>
      </c>
      <c r="E108" s="57" t="s">
        <v>12</v>
      </c>
      <c r="F108" s="51"/>
      <c r="G108" s="51"/>
      <c r="H108" s="51"/>
      <c r="I108" s="58" t="e">
        <f>#REF!</f>
        <v>#REF!</v>
      </c>
      <c r="J108" s="66" t="e">
        <f>#REF!</f>
        <v>#REF!</v>
      </c>
      <c r="M108" s="287"/>
      <c r="N108" s="287"/>
      <c r="O108" s="287"/>
      <c r="P108" s="287"/>
      <c r="Q108" s="287"/>
      <c r="R108" s="287"/>
      <c r="S108" s="287"/>
      <c r="T108" s="287"/>
      <c r="U108" s="287"/>
      <c r="V108" s="287"/>
    </row>
    <row r="109" spans="1:22" s="52" customFormat="1" ht="73.5" hidden="1" x14ac:dyDescent="0.25">
      <c r="A109" s="51"/>
      <c r="B109" s="56"/>
      <c r="C109" s="126" t="s">
        <v>568</v>
      </c>
      <c r="D109" s="57" t="s">
        <v>480</v>
      </c>
      <c r="E109" s="57" t="s">
        <v>246</v>
      </c>
      <c r="F109" s="51"/>
      <c r="G109" s="51"/>
      <c r="H109" s="51"/>
      <c r="I109" s="58">
        <f t="shared" ref="I109:J113" si="16">I36</f>
        <v>138.31137706049998</v>
      </c>
      <c r="J109" s="66">
        <f t="shared" si="16"/>
        <v>163.20742493138997</v>
      </c>
    </row>
    <row r="110" spans="1:22" s="52" customFormat="1" ht="73.5" hidden="1" x14ac:dyDescent="0.25">
      <c r="A110" s="51"/>
      <c r="B110" s="56"/>
      <c r="C110" s="126" t="s">
        <v>569</v>
      </c>
      <c r="D110" s="57" t="s">
        <v>484</v>
      </c>
      <c r="E110" s="57">
        <v>1</v>
      </c>
      <c r="F110" s="51"/>
      <c r="G110" s="51"/>
      <c r="H110" s="51"/>
      <c r="I110" s="58">
        <f t="shared" si="16"/>
        <v>1563.2672449274999</v>
      </c>
      <c r="J110" s="66">
        <f t="shared" si="16"/>
        <v>1844.6553490144497</v>
      </c>
    </row>
    <row r="111" spans="1:22" s="52" customFormat="1" ht="63" hidden="1" x14ac:dyDescent="0.25">
      <c r="A111" s="51"/>
      <c r="B111" s="56"/>
      <c r="C111" s="126" t="s">
        <v>570</v>
      </c>
      <c r="D111" s="57" t="s">
        <v>484</v>
      </c>
      <c r="E111" s="57">
        <v>1</v>
      </c>
      <c r="F111" s="51"/>
      <c r="G111" s="51"/>
      <c r="H111" s="51"/>
      <c r="I111" s="58">
        <f t="shared" si="16"/>
        <v>25148.262734941498</v>
      </c>
      <c r="J111" s="66">
        <f t="shared" si="16"/>
        <v>29674.950027230967</v>
      </c>
    </row>
    <row r="112" spans="1:22" s="52" customFormat="1" ht="21" hidden="1" x14ac:dyDescent="0.25">
      <c r="A112" s="51"/>
      <c r="B112" s="56"/>
      <c r="C112" s="126" t="s">
        <v>490</v>
      </c>
      <c r="D112" s="57" t="s">
        <v>83</v>
      </c>
      <c r="E112" s="57">
        <v>1</v>
      </c>
      <c r="F112" s="51"/>
      <c r="G112" s="51"/>
      <c r="H112" s="51"/>
      <c r="I112" s="58">
        <f t="shared" si="16"/>
        <v>319.62713186249999</v>
      </c>
      <c r="J112" s="66">
        <f t="shared" si="16"/>
        <v>377.16001559774998</v>
      </c>
    </row>
    <row r="113" spans="1:11" s="52" customFormat="1" ht="31.5" hidden="1" x14ac:dyDescent="0.25">
      <c r="A113" s="51"/>
      <c r="B113" s="56"/>
      <c r="C113" s="126" t="s">
        <v>493</v>
      </c>
      <c r="D113" s="57" t="s">
        <v>83</v>
      </c>
      <c r="E113" s="57">
        <v>1</v>
      </c>
      <c r="F113" s="51"/>
      <c r="G113" s="51"/>
      <c r="H113" s="51"/>
      <c r="I113" s="58">
        <f t="shared" si="16"/>
        <v>749.67090927749996</v>
      </c>
      <c r="J113" s="66">
        <f t="shared" si="16"/>
        <v>884.61167294744996</v>
      </c>
    </row>
    <row r="114" spans="1:11" s="52" customFormat="1" ht="21" hidden="1" x14ac:dyDescent="0.25">
      <c r="A114" s="51"/>
      <c r="B114" s="56"/>
      <c r="C114" s="126" t="s">
        <v>496</v>
      </c>
      <c r="D114" s="57" t="s">
        <v>83</v>
      </c>
      <c r="E114" s="57">
        <v>1</v>
      </c>
      <c r="F114" s="51"/>
      <c r="G114" s="51"/>
      <c r="H114" s="51"/>
      <c r="I114" s="58">
        <f t="shared" ref="I114:J114" si="17">I41</f>
        <v>319.62713186249999</v>
      </c>
      <c r="J114" s="66">
        <f t="shared" si="17"/>
        <v>377.16001559774998</v>
      </c>
    </row>
    <row r="115" spans="1:11" s="52" customFormat="1" hidden="1" x14ac:dyDescent="0.25">
      <c r="A115" s="51"/>
      <c r="B115" s="51"/>
      <c r="C115" s="130" t="s">
        <v>571</v>
      </c>
      <c r="D115" s="51"/>
      <c r="E115" s="51"/>
      <c r="F115" s="51"/>
      <c r="G115" s="51"/>
      <c r="H115" s="51"/>
      <c r="I115" s="51"/>
      <c r="J115" s="51"/>
    </row>
    <row r="116" spans="1:11" s="52" customFormat="1" ht="31.5" hidden="1" x14ac:dyDescent="0.25">
      <c r="A116" s="51"/>
      <c r="B116" s="56"/>
      <c r="C116" s="126" t="s">
        <v>498</v>
      </c>
      <c r="D116" s="57" t="s">
        <v>109</v>
      </c>
      <c r="E116" s="57">
        <v>1</v>
      </c>
      <c r="F116" s="51"/>
      <c r="G116" s="51"/>
      <c r="H116" s="51"/>
      <c r="I116" s="58">
        <f>I44</f>
        <v>753.06476827764004</v>
      </c>
      <c r="J116" s="66">
        <f t="shared" ref="J116:J126" si="18">I116*K116</f>
        <v>888.61642656761524</v>
      </c>
      <c r="K116" s="52">
        <v>1.18</v>
      </c>
    </row>
    <row r="117" spans="1:11" s="52" customFormat="1" ht="31.5" hidden="1" x14ac:dyDescent="0.25">
      <c r="A117" s="51"/>
      <c r="B117" s="56"/>
      <c r="C117" s="126" t="s">
        <v>500</v>
      </c>
      <c r="D117" s="57" t="s">
        <v>484</v>
      </c>
      <c r="E117" s="57">
        <v>1</v>
      </c>
      <c r="F117" s="51"/>
      <c r="G117" s="51"/>
      <c r="H117" s="51"/>
      <c r="I117" s="58">
        <f>I45+I69+I72*0.01+I73*3+I74*6+I75*4+I76*10+I77+I78*3+I79+I80*9+I81+I82+I84+I85*3+I86*2+I91*0.6</f>
        <v>31793.43790314559</v>
      </c>
      <c r="J117" s="66">
        <f t="shared" si="18"/>
        <v>37516.256725711792</v>
      </c>
      <c r="K117" s="52">
        <v>1.18</v>
      </c>
    </row>
    <row r="118" spans="1:11" s="52" customFormat="1" ht="31.5" hidden="1" x14ac:dyDescent="0.25">
      <c r="A118" s="51"/>
      <c r="B118" s="56"/>
      <c r="C118" s="56" t="s">
        <v>572</v>
      </c>
      <c r="D118" s="57" t="s">
        <v>484</v>
      </c>
      <c r="E118" s="57">
        <v>1</v>
      </c>
      <c r="F118" s="51"/>
      <c r="G118" s="51"/>
      <c r="H118" s="51"/>
      <c r="I118" s="58">
        <f>I46+I60+I65+I66*3</f>
        <v>296077.26142889756</v>
      </c>
      <c r="J118" s="66">
        <f t="shared" si="18"/>
        <v>349371.16848609911</v>
      </c>
      <c r="K118" s="52">
        <v>1.18</v>
      </c>
    </row>
    <row r="119" spans="1:11" s="52" customFormat="1" ht="31.5" hidden="1" x14ac:dyDescent="0.25">
      <c r="A119" s="51"/>
      <c r="B119" s="56"/>
      <c r="C119" s="56" t="s">
        <v>573</v>
      </c>
      <c r="D119" s="57" t="s">
        <v>484</v>
      </c>
      <c r="E119" s="57">
        <v>1</v>
      </c>
      <c r="F119" s="51"/>
      <c r="G119" s="51"/>
      <c r="H119" s="51"/>
      <c r="I119" s="58">
        <f>I46+I61+I65+I66*3</f>
        <v>743906.22631289752</v>
      </c>
      <c r="J119" s="66">
        <f t="shared" si="18"/>
        <v>877809.34704921907</v>
      </c>
      <c r="K119" s="52">
        <v>1.18</v>
      </c>
    </row>
    <row r="120" spans="1:11" s="52" customFormat="1" ht="31.5" hidden="1" x14ac:dyDescent="0.25">
      <c r="A120" s="51"/>
      <c r="B120" s="56"/>
      <c r="C120" s="56" t="s">
        <v>574</v>
      </c>
      <c r="D120" s="57" t="s">
        <v>575</v>
      </c>
      <c r="E120" s="57">
        <v>2</v>
      </c>
      <c r="F120" s="51"/>
      <c r="G120" s="51"/>
      <c r="H120" s="51"/>
      <c r="I120" s="58">
        <f>I46+I62+I65+I66*3</f>
        <v>779113.59361289744</v>
      </c>
      <c r="J120" s="66">
        <f t="shared" si="18"/>
        <v>919354.04046321893</v>
      </c>
      <c r="K120" s="52">
        <v>1.18</v>
      </c>
    </row>
    <row r="121" spans="1:11" s="52" customFormat="1" ht="31.5" hidden="1" x14ac:dyDescent="0.25">
      <c r="A121" s="51"/>
      <c r="B121" s="56"/>
      <c r="C121" s="56" t="s">
        <v>576</v>
      </c>
      <c r="D121" s="57" t="s">
        <v>144</v>
      </c>
      <c r="E121" s="57">
        <v>1</v>
      </c>
      <c r="F121" s="51"/>
      <c r="G121" s="51"/>
      <c r="H121" s="51"/>
      <c r="I121" s="51">
        <f>I47*5+I87*40</f>
        <v>8455.3542951706004</v>
      </c>
      <c r="J121" s="66">
        <f t="shared" si="18"/>
        <v>9977.3180683013088</v>
      </c>
      <c r="K121" s="52">
        <v>1.18</v>
      </c>
    </row>
    <row r="122" spans="1:11" s="52" customFormat="1" ht="31.5" hidden="1" x14ac:dyDescent="0.25">
      <c r="A122" s="51"/>
      <c r="B122" s="56"/>
      <c r="C122" s="56" t="s">
        <v>506</v>
      </c>
      <c r="D122" s="57" t="s">
        <v>507</v>
      </c>
      <c r="E122" s="57" t="s">
        <v>12</v>
      </c>
      <c r="F122" s="51"/>
      <c r="G122" s="51"/>
      <c r="H122" s="51"/>
      <c r="I122" s="51">
        <f>I48*(1.92+5.58)</f>
        <v>4288.1176010672998</v>
      </c>
      <c r="J122" s="66">
        <f t="shared" si="18"/>
        <v>5059.9787692594136</v>
      </c>
      <c r="K122" s="52">
        <v>1.18</v>
      </c>
    </row>
    <row r="123" spans="1:11" s="52" customFormat="1" ht="21" hidden="1" x14ac:dyDescent="0.25">
      <c r="A123" s="51"/>
      <c r="B123" s="56"/>
      <c r="C123" s="56" t="s">
        <v>577</v>
      </c>
      <c r="D123" s="57" t="s">
        <v>245</v>
      </c>
      <c r="E123" s="57" t="s">
        <v>246</v>
      </c>
      <c r="F123" s="51"/>
      <c r="G123" s="51"/>
      <c r="H123" s="51"/>
      <c r="I123" s="51">
        <f>I49*31+I88*19.2+I89*0.5+I90*0.2</f>
        <v>4485.4477008627191</v>
      </c>
      <c r="J123" s="66">
        <f t="shared" si="18"/>
        <v>5292.8282870180083</v>
      </c>
      <c r="K123" s="52">
        <v>1.18</v>
      </c>
    </row>
    <row r="124" spans="1:11" s="52" customFormat="1" ht="21" hidden="1" x14ac:dyDescent="0.25">
      <c r="A124" s="51"/>
      <c r="B124" s="56"/>
      <c r="C124" s="56" t="s">
        <v>512</v>
      </c>
      <c r="D124" s="57" t="s">
        <v>507</v>
      </c>
      <c r="E124" s="57" t="s">
        <v>12</v>
      </c>
      <c r="F124" s="51"/>
      <c r="G124" s="51"/>
      <c r="H124" s="51"/>
      <c r="I124" s="51">
        <f>I50*7.5</f>
        <v>2610.9468691488</v>
      </c>
      <c r="J124" s="66">
        <f t="shared" si="18"/>
        <v>3080.9173055955839</v>
      </c>
      <c r="K124" s="52">
        <v>1.18</v>
      </c>
    </row>
    <row r="125" spans="1:11" s="52" customFormat="1" ht="21" hidden="1" x14ac:dyDescent="0.25">
      <c r="A125" s="51"/>
      <c r="B125" s="56"/>
      <c r="C125" s="56" t="s">
        <v>515</v>
      </c>
      <c r="D125" s="57" t="s">
        <v>24</v>
      </c>
      <c r="E125" s="57">
        <v>1</v>
      </c>
      <c r="F125" s="51"/>
      <c r="G125" s="51"/>
      <c r="H125" s="51"/>
      <c r="I125" s="58">
        <f>I51+I63</f>
        <v>6700.9676595548408</v>
      </c>
      <c r="J125" s="66">
        <f t="shared" si="18"/>
        <v>7907.1418382747115</v>
      </c>
      <c r="K125" s="52">
        <v>1.18</v>
      </c>
    </row>
    <row r="126" spans="1:11" s="52" customFormat="1" ht="42" hidden="1" x14ac:dyDescent="0.25">
      <c r="A126" s="51"/>
      <c r="B126" s="56"/>
      <c r="C126" s="56" t="s">
        <v>518</v>
      </c>
      <c r="D126" s="57" t="s">
        <v>24</v>
      </c>
      <c r="E126" s="57">
        <v>1</v>
      </c>
      <c r="F126" s="51"/>
      <c r="G126" s="51"/>
      <c r="H126" s="51"/>
      <c r="I126" s="58">
        <f>I52+I64</f>
        <v>4806.2819199654004</v>
      </c>
      <c r="J126" s="66">
        <f t="shared" si="18"/>
        <v>5671.4126655591726</v>
      </c>
      <c r="K126" s="52">
        <v>1.18</v>
      </c>
    </row>
    <row r="127" spans="1:11" s="52" customFormat="1" hidden="1" x14ac:dyDescent="0.25">
      <c r="A127" s="51"/>
      <c r="B127" s="51"/>
      <c r="C127" s="67" t="s">
        <v>578</v>
      </c>
      <c r="D127" s="51"/>
      <c r="E127" s="51"/>
      <c r="F127" s="51"/>
      <c r="G127" s="51"/>
      <c r="H127" s="51"/>
      <c r="I127" s="51"/>
      <c r="J127" s="51"/>
    </row>
    <row r="128" spans="1:11" s="52" customFormat="1" ht="52.5" hidden="1" x14ac:dyDescent="0.25">
      <c r="A128" s="131"/>
      <c r="B128" s="56"/>
      <c r="C128" s="56" t="s">
        <v>579</v>
      </c>
      <c r="D128" s="57" t="s">
        <v>24</v>
      </c>
      <c r="E128" s="57">
        <v>1</v>
      </c>
      <c r="F128" s="131"/>
      <c r="G128" s="131"/>
      <c r="H128" s="131"/>
      <c r="I128" s="132">
        <f t="shared" ref="I128:J130" si="19">I55</f>
        <v>2912.8082760000002</v>
      </c>
      <c r="J128" s="133">
        <f t="shared" si="19"/>
        <v>3437.1137656800001</v>
      </c>
    </row>
    <row r="129" spans="1:13" s="52" customFormat="1" ht="42" hidden="1" x14ac:dyDescent="0.25">
      <c r="A129" s="131"/>
      <c r="B129" s="56"/>
      <c r="C129" s="56" t="s">
        <v>580</v>
      </c>
      <c r="D129" s="57" t="s">
        <v>151</v>
      </c>
      <c r="E129" s="57">
        <v>1</v>
      </c>
      <c r="F129" s="131"/>
      <c r="G129" s="131"/>
      <c r="H129" s="131"/>
      <c r="I129" s="132">
        <f t="shared" si="19"/>
        <v>822.37630954500003</v>
      </c>
      <c r="J129" s="133">
        <f t="shared" si="19"/>
        <v>970.40404526309999</v>
      </c>
    </row>
    <row r="130" spans="1:13" s="52" customFormat="1" ht="42" hidden="1" x14ac:dyDescent="0.25">
      <c r="A130" s="131"/>
      <c r="B130" s="56"/>
      <c r="C130" s="56" t="s">
        <v>581</v>
      </c>
      <c r="D130" s="57" t="s">
        <v>154</v>
      </c>
      <c r="E130" s="57">
        <v>0.01</v>
      </c>
      <c r="F130" s="131"/>
      <c r="G130" s="131"/>
      <c r="H130" s="131"/>
      <c r="I130" s="132">
        <f t="shared" si="19"/>
        <v>65.789776744650013</v>
      </c>
      <c r="J130" s="133">
        <f t="shared" si="19"/>
        <v>77.631936558687016</v>
      </c>
    </row>
    <row r="131" spans="1:13" s="52" customFormat="1" hidden="1" x14ac:dyDescent="0.25">
      <c r="A131" s="51"/>
      <c r="B131" s="51"/>
      <c r="C131" s="51"/>
      <c r="D131" s="51"/>
      <c r="E131" s="51"/>
      <c r="F131" s="51"/>
      <c r="G131" s="51"/>
      <c r="H131" s="51"/>
      <c r="I131" s="51"/>
      <c r="J131" s="51"/>
    </row>
    <row r="132" spans="1:13" s="52" customFormat="1" hidden="1" x14ac:dyDescent="0.25"/>
    <row r="133" spans="1:13" hidden="1" x14ac:dyDescent="0.25">
      <c r="A133" s="48"/>
      <c r="B133" s="216" t="s">
        <v>335</v>
      </c>
      <c r="C133" s="216"/>
      <c r="D133" s="49"/>
      <c r="E133" s="49"/>
      <c r="F133" s="49"/>
      <c r="G133" s="49"/>
      <c r="H133" s="49"/>
      <c r="I133" s="49"/>
      <c r="J133" s="49"/>
    </row>
    <row r="134" spans="1:13" hidden="1" x14ac:dyDescent="0.25">
      <c r="A134" s="37"/>
      <c r="B134" s="37"/>
      <c r="C134" s="41" t="s">
        <v>565</v>
      </c>
      <c r="D134" s="37"/>
      <c r="E134" s="37"/>
      <c r="F134" s="37"/>
      <c r="G134" s="37"/>
      <c r="H134" s="37"/>
      <c r="I134" s="37"/>
      <c r="J134" s="37"/>
    </row>
    <row r="135" spans="1:13" ht="21" hidden="1" x14ac:dyDescent="0.25">
      <c r="A135" s="37"/>
      <c r="B135" s="4"/>
      <c r="C135" s="134" t="s">
        <v>448</v>
      </c>
      <c r="D135" s="5" t="s">
        <v>79</v>
      </c>
      <c r="E135" s="5">
        <v>1</v>
      </c>
      <c r="F135" s="37"/>
      <c r="G135" s="37"/>
      <c r="H135" s="37"/>
      <c r="I135" s="39">
        <f>I96</f>
        <v>846.14018907599996</v>
      </c>
      <c r="J135" s="40">
        <f>I135*1.18</f>
        <v>998.44542310967995</v>
      </c>
    </row>
    <row r="136" spans="1:13" ht="21" hidden="1" x14ac:dyDescent="0.25">
      <c r="A136" s="37"/>
      <c r="B136" s="4"/>
      <c r="C136" s="134" t="s">
        <v>582</v>
      </c>
      <c r="D136" s="5" t="s">
        <v>71</v>
      </c>
      <c r="E136" s="5" t="s">
        <v>12</v>
      </c>
      <c r="F136" s="37"/>
      <c r="G136" s="37"/>
      <c r="H136" s="37"/>
      <c r="I136" s="39">
        <f>I97+I140+I141</f>
        <v>509.77621830869998</v>
      </c>
      <c r="J136" s="40">
        <f>I136*1.18</f>
        <v>601.535937604266</v>
      </c>
      <c r="M136" s="61"/>
    </row>
    <row r="137" spans="1:13" ht="21" hidden="1" x14ac:dyDescent="0.25">
      <c r="A137" s="37"/>
      <c r="B137" s="4"/>
      <c r="C137" s="134" t="s">
        <v>583</v>
      </c>
      <c r="D137" s="5" t="s">
        <v>71</v>
      </c>
      <c r="E137" s="5" t="s">
        <v>12</v>
      </c>
      <c r="F137" s="37"/>
      <c r="G137" s="37"/>
      <c r="H137" s="37"/>
      <c r="I137" s="39">
        <f>I98+I139+I141</f>
        <v>333.57449761649997</v>
      </c>
      <c r="J137" s="40">
        <f>I137*1.18</f>
        <v>393.61790718746994</v>
      </c>
    </row>
    <row r="138" spans="1:13" ht="31.5" hidden="1" x14ac:dyDescent="0.25">
      <c r="A138" s="37"/>
      <c r="B138" s="4"/>
      <c r="C138" s="135" t="s">
        <v>457</v>
      </c>
      <c r="D138" s="5" t="s">
        <v>71</v>
      </c>
      <c r="E138" s="5" t="s">
        <v>12</v>
      </c>
      <c r="F138" s="37"/>
      <c r="G138" s="37"/>
      <c r="H138" s="37"/>
      <c r="I138" s="39">
        <f t="shared" ref="I138:J141" si="20">I99</f>
        <v>46.491219179999995</v>
      </c>
      <c r="J138" s="40">
        <f t="shared" si="20"/>
        <v>54.859638632399992</v>
      </c>
    </row>
    <row r="139" spans="1:13" ht="31.5" hidden="1" x14ac:dyDescent="0.25">
      <c r="A139" s="37"/>
      <c r="B139" s="4"/>
      <c r="C139" s="135" t="s">
        <v>460</v>
      </c>
      <c r="D139" s="5" t="s">
        <v>461</v>
      </c>
      <c r="E139" s="5" t="s">
        <v>12</v>
      </c>
      <c r="F139" s="37"/>
      <c r="G139" s="37"/>
      <c r="H139" s="37"/>
      <c r="I139" s="39">
        <f t="shared" si="20"/>
        <v>73.223670208499996</v>
      </c>
      <c r="J139" s="40">
        <f t="shared" si="20"/>
        <v>86.403930846029994</v>
      </c>
      <c r="M139" s="136" t="s">
        <v>584</v>
      </c>
    </row>
    <row r="140" spans="1:13" ht="31.5" hidden="1" x14ac:dyDescent="0.25">
      <c r="A140" s="37"/>
      <c r="B140" s="4"/>
      <c r="C140" s="135" t="s">
        <v>464</v>
      </c>
      <c r="D140" s="5" t="s">
        <v>461</v>
      </c>
      <c r="E140" s="5" t="s">
        <v>12</v>
      </c>
      <c r="F140" s="37"/>
      <c r="G140" s="37"/>
      <c r="H140" s="37"/>
      <c r="I140" s="39">
        <f t="shared" si="20"/>
        <v>204.09645220019999</v>
      </c>
      <c r="J140" s="40">
        <f t="shared" si="20"/>
        <v>240.83381359623598</v>
      </c>
    </row>
    <row r="141" spans="1:13" ht="31.5" hidden="1" x14ac:dyDescent="0.25">
      <c r="A141" s="37"/>
      <c r="B141" s="4"/>
      <c r="C141" s="135" t="s">
        <v>467</v>
      </c>
      <c r="D141" s="5" t="s">
        <v>71</v>
      </c>
      <c r="E141" s="5" t="s">
        <v>12</v>
      </c>
      <c r="F141" s="37"/>
      <c r="G141" s="37"/>
      <c r="H141" s="37"/>
      <c r="I141" s="39">
        <f t="shared" si="20"/>
        <v>233.61837637949998</v>
      </c>
      <c r="J141" s="40">
        <f t="shared" si="20"/>
        <v>275.66968412780994</v>
      </c>
    </row>
    <row r="142" spans="1:13" ht="31.5" hidden="1" x14ac:dyDescent="0.25">
      <c r="A142" s="37"/>
      <c r="B142" s="4"/>
      <c r="C142" s="134" t="s">
        <v>585</v>
      </c>
      <c r="D142" s="5" t="s">
        <v>83</v>
      </c>
      <c r="E142" s="5">
        <v>1</v>
      </c>
      <c r="F142" s="37"/>
      <c r="G142" s="37"/>
      <c r="H142" s="37"/>
      <c r="I142" s="39">
        <f>I103+I144+I145</f>
        <v>489.32008186949997</v>
      </c>
      <c r="J142" s="40">
        <f>I142*1.18</f>
        <v>577.39769660600996</v>
      </c>
      <c r="M142" s="137"/>
    </row>
    <row r="143" spans="1:13" ht="21" hidden="1" x14ac:dyDescent="0.25">
      <c r="A143" s="37"/>
      <c r="B143" s="4"/>
      <c r="C143" s="134" t="s">
        <v>586</v>
      </c>
      <c r="D143" s="5" t="s">
        <v>472</v>
      </c>
      <c r="E143" s="5">
        <v>1</v>
      </c>
      <c r="F143" s="37"/>
      <c r="G143" s="37"/>
      <c r="H143" s="37"/>
      <c r="I143" s="39">
        <f>I104+I144+I145</f>
        <v>475.3727161155</v>
      </c>
      <c r="J143" s="40">
        <f>I143*1.18</f>
        <v>560.93980501628994</v>
      </c>
    </row>
    <row r="144" spans="1:13" ht="31.5" hidden="1" x14ac:dyDescent="0.25">
      <c r="A144" s="37"/>
      <c r="B144" s="4"/>
      <c r="C144" s="135" t="s">
        <v>474</v>
      </c>
      <c r="D144" s="5" t="s">
        <v>83</v>
      </c>
      <c r="E144" s="5">
        <v>1</v>
      </c>
      <c r="F144" s="37"/>
      <c r="G144" s="37"/>
      <c r="H144" s="37"/>
      <c r="I144" s="39">
        <f t="shared" ref="I144:J148" si="21">I105</f>
        <v>108.09208459349999</v>
      </c>
      <c r="J144" s="40">
        <f t="shared" si="21"/>
        <v>127.54865982032999</v>
      </c>
    </row>
    <row r="145" spans="1:22" ht="21" hidden="1" x14ac:dyDescent="0.25">
      <c r="A145" s="37"/>
      <c r="B145" s="4"/>
      <c r="C145" s="135" t="s">
        <v>89</v>
      </c>
      <c r="D145" s="5" t="s">
        <v>472</v>
      </c>
      <c r="E145" s="5">
        <v>1</v>
      </c>
      <c r="F145" s="37"/>
      <c r="G145" s="37"/>
      <c r="H145" s="37"/>
      <c r="I145" s="39">
        <f t="shared" si="21"/>
        <v>183.64031576099998</v>
      </c>
      <c r="J145" s="40">
        <f t="shared" si="21"/>
        <v>216.69557259797998</v>
      </c>
    </row>
    <row r="146" spans="1:22" ht="21" hidden="1" x14ac:dyDescent="0.25">
      <c r="A146" s="37"/>
      <c r="B146" s="4"/>
      <c r="C146" s="134" t="s">
        <v>587</v>
      </c>
      <c r="D146" s="5" t="s">
        <v>30</v>
      </c>
      <c r="E146" s="5" t="s">
        <v>12</v>
      </c>
      <c r="F146" s="37"/>
      <c r="G146" s="37"/>
      <c r="H146" s="37"/>
      <c r="I146" s="39">
        <f t="shared" si="21"/>
        <v>67.412267810999992</v>
      </c>
      <c r="J146" s="40">
        <f t="shared" si="21"/>
        <v>79.54647601697998</v>
      </c>
    </row>
    <row r="147" spans="1:22" ht="42" hidden="1" customHeight="1" x14ac:dyDescent="0.25">
      <c r="A147" s="37"/>
      <c r="B147" s="4"/>
      <c r="C147" s="134" t="s">
        <v>476</v>
      </c>
      <c r="D147" s="5" t="s">
        <v>30</v>
      </c>
      <c r="E147" s="5" t="s">
        <v>12</v>
      </c>
      <c r="F147" s="37"/>
      <c r="G147" s="37"/>
      <c r="H147" s="37"/>
      <c r="I147" s="39" t="e">
        <f t="shared" si="21"/>
        <v>#REF!</v>
      </c>
      <c r="J147" s="40" t="e">
        <f t="shared" si="21"/>
        <v>#REF!</v>
      </c>
      <c r="M147" s="285"/>
      <c r="N147" s="285"/>
      <c r="O147" s="285"/>
      <c r="P147" s="285"/>
      <c r="Q147" s="285"/>
      <c r="R147" s="285"/>
      <c r="S147" s="285"/>
      <c r="T147" s="285"/>
      <c r="U147" s="285"/>
      <c r="V147" s="285"/>
    </row>
    <row r="148" spans="1:22" ht="31.5" hidden="1" x14ac:dyDescent="0.25">
      <c r="A148" s="37"/>
      <c r="B148" s="4"/>
      <c r="C148" s="134" t="s">
        <v>588</v>
      </c>
      <c r="D148" s="5" t="s">
        <v>480</v>
      </c>
      <c r="E148" s="5" t="s">
        <v>246</v>
      </c>
      <c r="F148" s="37"/>
      <c r="G148" s="37"/>
      <c r="H148" s="37"/>
      <c r="I148" s="39">
        <f t="shared" si="21"/>
        <v>138.31137706049998</v>
      </c>
      <c r="J148" s="40">
        <f t="shared" si="21"/>
        <v>163.20742493138997</v>
      </c>
    </row>
    <row r="149" spans="1:22" ht="42" hidden="1" x14ac:dyDescent="0.25">
      <c r="A149" s="37"/>
      <c r="B149" s="4"/>
      <c r="C149" s="134" t="s">
        <v>589</v>
      </c>
      <c r="D149" s="5" t="s">
        <v>484</v>
      </c>
      <c r="E149" s="5">
        <v>1</v>
      </c>
      <c r="F149" s="37"/>
      <c r="G149" s="37"/>
      <c r="H149" s="37"/>
      <c r="I149" s="39">
        <f>I110+I151+I152+I153</f>
        <v>2952.1924179299999</v>
      </c>
      <c r="J149" s="40">
        <f>I149*1.18</f>
        <v>3483.5870531573996</v>
      </c>
    </row>
    <row r="150" spans="1:22" ht="31.5" hidden="1" x14ac:dyDescent="0.25">
      <c r="A150" s="37"/>
      <c r="B150" s="4"/>
      <c r="C150" s="134" t="s">
        <v>590</v>
      </c>
      <c r="D150" s="5" t="s">
        <v>484</v>
      </c>
      <c r="E150" s="5">
        <v>1</v>
      </c>
      <c r="F150" s="37"/>
      <c r="G150" s="37"/>
      <c r="H150" s="37"/>
      <c r="I150" s="39">
        <f>I111+I152+I151+I153</f>
        <v>26537.187907943997</v>
      </c>
      <c r="J150" s="40">
        <f>I150*1.18</f>
        <v>31313.881731373916</v>
      </c>
    </row>
    <row r="151" spans="1:22" ht="21" hidden="1" x14ac:dyDescent="0.25">
      <c r="A151" s="37"/>
      <c r="B151" s="4"/>
      <c r="C151" s="135" t="s">
        <v>490</v>
      </c>
      <c r="D151" s="5" t="s">
        <v>83</v>
      </c>
      <c r="E151" s="5">
        <v>1</v>
      </c>
      <c r="F151" s="37"/>
      <c r="G151" s="37"/>
      <c r="H151" s="37"/>
      <c r="I151" s="39">
        <f t="shared" ref="I151:J160" si="22">I112</f>
        <v>319.62713186249999</v>
      </c>
      <c r="J151" s="40">
        <f t="shared" si="22"/>
        <v>377.16001559774998</v>
      </c>
    </row>
    <row r="152" spans="1:22" ht="31.5" hidden="1" x14ac:dyDescent="0.25">
      <c r="A152" s="37"/>
      <c r="B152" s="4"/>
      <c r="C152" s="135" t="s">
        <v>493</v>
      </c>
      <c r="D152" s="5" t="s">
        <v>83</v>
      </c>
      <c r="E152" s="5">
        <v>1</v>
      </c>
      <c r="F152" s="37"/>
      <c r="G152" s="37"/>
      <c r="H152" s="37"/>
      <c r="I152" s="39">
        <f t="shared" si="22"/>
        <v>749.67090927749996</v>
      </c>
      <c r="J152" s="40">
        <f t="shared" si="22"/>
        <v>884.61167294744996</v>
      </c>
    </row>
    <row r="153" spans="1:22" ht="21" hidden="1" x14ac:dyDescent="0.25">
      <c r="A153" s="37"/>
      <c r="B153" s="4"/>
      <c r="C153" s="135" t="s">
        <v>496</v>
      </c>
      <c r="D153" s="5" t="s">
        <v>83</v>
      </c>
      <c r="E153" s="5">
        <v>1</v>
      </c>
      <c r="F153" s="37"/>
      <c r="G153" s="37"/>
      <c r="H153" s="37"/>
      <c r="I153" s="39">
        <f t="shared" si="22"/>
        <v>319.62713186249999</v>
      </c>
      <c r="J153" s="40">
        <f t="shared" si="22"/>
        <v>377.16001559774998</v>
      </c>
    </row>
    <row r="154" spans="1:22" hidden="1" x14ac:dyDescent="0.25">
      <c r="A154" s="37"/>
      <c r="B154" s="37"/>
      <c r="C154" s="138" t="s">
        <v>571</v>
      </c>
      <c r="D154" s="37"/>
      <c r="E154" s="37"/>
      <c r="F154" s="37"/>
      <c r="G154" s="37"/>
      <c r="H154" s="37"/>
      <c r="I154" s="39">
        <f t="shared" si="22"/>
        <v>0</v>
      </c>
      <c r="J154" s="40">
        <f t="shared" si="22"/>
        <v>0</v>
      </c>
    </row>
    <row r="155" spans="1:22" ht="31.5" hidden="1" x14ac:dyDescent="0.25">
      <c r="A155" s="37"/>
      <c r="B155" s="4"/>
      <c r="C155" s="135" t="s">
        <v>498</v>
      </c>
      <c r="D155" s="5" t="s">
        <v>109</v>
      </c>
      <c r="E155" s="5">
        <v>1</v>
      </c>
      <c r="F155" s="37"/>
      <c r="G155" s="37"/>
      <c r="H155" s="37"/>
      <c r="I155" s="39">
        <f t="shared" si="22"/>
        <v>753.06476827764004</v>
      </c>
      <c r="J155" s="40">
        <f t="shared" si="22"/>
        <v>888.61642656761524</v>
      </c>
      <c r="K155">
        <v>1.18</v>
      </c>
    </row>
    <row r="156" spans="1:22" ht="31.5" hidden="1" x14ac:dyDescent="0.25">
      <c r="A156" s="37"/>
      <c r="B156" s="4"/>
      <c r="C156" s="135" t="s">
        <v>500</v>
      </c>
      <c r="D156" s="5" t="s">
        <v>484</v>
      </c>
      <c r="E156" s="5">
        <v>1</v>
      </c>
      <c r="F156" s="37"/>
      <c r="G156" s="37"/>
      <c r="H156" s="37"/>
      <c r="I156" s="39">
        <f t="shared" si="22"/>
        <v>31793.43790314559</v>
      </c>
      <c r="J156" s="40">
        <f t="shared" si="22"/>
        <v>37516.256725711792</v>
      </c>
      <c r="K156">
        <v>1.18</v>
      </c>
    </row>
    <row r="157" spans="1:22" ht="31.5" hidden="1" x14ac:dyDescent="0.25">
      <c r="A157" s="37"/>
      <c r="B157" s="4"/>
      <c r="C157" s="134" t="s">
        <v>572</v>
      </c>
      <c r="D157" s="5" t="s">
        <v>484</v>
      </c>
      <c r="E157" s="5">
        <v>1</v>
      </c>
      <c r="F157" s="37"/>
      <c r="G157" s="37"/>
      <c r="H157" s="37"/>
      <c r="I157" s="39">
        <f>I118+I155+I156+I160+I167+I168+3*I169</f>
        <v>352396.18448234914</v>
      </c>
      <c r="J157" s="40">
        <f t="shared" si="22"/>
        <v>349371.16848609911</v>
      </c>
      <c r="K157">
        <v>1.18</v>
      </c>
    </row>
    <row r="158" spans="1:22" ht="31.5" hidden="1" x14ac:dyDescent="0.25">
      <c r="A158" s="37"/>
      <c r="B158" s="4"/>
      <c r="C158" s="134" t="s">
        <v>573</v>
      </c>
      <c r="D158" s="5" t="s">
        <v>484</v>
      </c>
      <c r="E158" s="5">
        <v>1</v>
      </c>
      <c r="F158" s="37"/>
      <c r="G158" s="37"/>
      <c r="H158" s="37"/>
      <c r="I158" s="39">
        <f>I119+I155+I156+I160+I167+I168+3*I169</f>
        <v>800225.1493663491</v>
      </c>
      <c r="J158" s="40">
        <f t="shared" si="22"/>
        <v>877809.34704921907</v>
      </c>
      <c r="K158">
        <v>1.18</v>
      </c>
    </row>
    <row r="159" spans="1:22" ht="31.5" hidden="1" x14ac:dyDescent="0.25">
      <c r="A159" s="37"/>
      <c r="B159" s="4"/>
      <c r="C159" s="134" t="s">
        <v>574</v>
      </c>
      <c r="D159" s="5" t="s">
        <v>484</v>
      </c>
      <c r="E159" s="5">
        <v>2</v>
      </c>
      <c r="F159" s="37"/>
      <c r="G159" s="37"/>
      <c r="H159" s="37"/>
      <c r="I159" s="39">
        <f>I120+I155+I156+I160+I167+I168+I169*3</f>
        <v>835432.51666634902</v>
      </c>
      <c r="J159" s="40">
        <f t="shared" si="22"/>
        <v>919354.04046321893</v>
      </c>
      <c r="K159">
        <v>1.18</v>
      </c>
    </row>
    <row r="160" spans="1:22" hidden="1" x14ac:dyDescent="0.25">
      <c r="A160" s="37"/>
      <c r="B160" s="4"/>
      <c r="C160" s="134" t="s">
        <v>591</v>
      </c>
      <c r="D160" s="5" t="s">
        <v>592</v>
      </c>
      <c r="E160" s="5">
        <v>1</v>
      </c>
      <c r="F160" s="37"/>
      <c r="G160" s="37"/>
      <c r="H160" s="37"/>
      <c r="I160" s="39">
        <f>I121+I161+I162+I163</f>
        <v>19839.866466249419</v>
      </c>
      <c r="J160" s="40">
        <f t="shared" si="22"/>
        <v>9977.3180683013088</v>
      </c>
      <c r="K160">
        <v>1.18</v>
      </c>
    </row>
    <row r="161" spans="1:11" ht="31.5" hidden="1" x14ac:dyDescent="0.25">
      <c r="A161" s="37"/>
      <c r="B161" s="4"/>
      <c r="C161" s="135" t="s">
        <v>506</v>
      </c>
      <c r="D161" s="5" t="s">
        <v>507</v>
      </c>
      <c r="E161" s="5" t="s">
        <v>12</v>
      </c>
      <c r="F161" s="37"/>
      <c r="G161" s="37"/>
      <c r="H161" s="37"/>
      <c r="I161" s="39">
        <f t="shared" ref="I161:J163" si="23">I122</f>
        <v>4288.1176010672998</v>
      </c>
      <c r="J161" s="40">
        <f t="shared" si="23"/>
        <v>5059.9787692594136</v>
      </c>
      <c r="K161">
        <v>1.18</v>
      </c>
    </row>
    <row r="162" spans="1:11" ht="21" hidden="1" x14ac:dyDescent="0.25">
      <c r="A162" s="37"/>
      <c r="B162" s="4"/>
      <c r="C162" s="135" t="s">
        <v>577</v>
      </c>
      <c r="D162" s="5" t="s">
        <v>245</v>
      </c>
      <c r="E162" s="5" t="s">
        <v>246</v>
      </c>
      <c r="F162" s="37"/>
      <c r="G162" s="37"/>
      <c r="H162" s="37"/>
      <c r="I162" s="39">
        <f t="shared" si="23"/>
        <v>4485.4477008627191</v>
      </c>
      <c r="J162" s="40">
        <f t="shared" si="23"/>
        <v>5292.8282870180083</v>
      </c>
      <c r="K162">
        <v>1.18</v>
      </c>
    </row>
    <row r="163" spans="1:11" ht="21" hidden="1" x14ac:dyDescent="0.25">
      <c r="A163" s="37"/>
      <c r="B163" s="4"/>
      <c r="C163" s="135" t="s">
        <v>512</v>
      </c>
      <c r="D163" s="5" t="s">
        <v>507</v>
      </c>
      <c r="E163" s="5" t="s">
        <v>12</v>
      </c>
      <c r="F163" s="37"/>
      <c r="G163" s="37"/>
      <c r="H163" s="37"/>
      <c r="I163" s="39">
        <f t="shared" si="23"/>
        <v>2610.9468691488</v>
      </c>
      <c r="J163" s="40">
        <f t="shared" si="23"/>
        <v>3080.9173055955839</v>
      </c>
      <c r="K163">
        <v>1.18</v>
      </c>
    </row>
    <row r="164" spans="1:11" ht="21" hidden="1" x14ac:dyDescent="0.25">
      <c r="A164" s="37"/>
      <c r="B164" s="4"/>
      <c r="C164" s="134" t="s">
        <v>515</v>
      </c>
      <c r="D164" s="5" t="s">
        <v>24</v>
      </c>
      <c r="E164" s="5">
        <v>1</v>
      </c>
      <c r="F164" s="37"/>
      <c r="G164" s="37"/>
      <c r="H164" s="37"/>
      <c r="I164" s="39">
        <f>I125+I126</f>
        <v>11507.249579520241</v>
      </c>
      <c r="J164" s="40">
        <f>I164*1.18</f>
        <v>13578.554503833884</v>
      </c>
      <c r="K164">
        <v>1.18</v>
      </c>
    </row>
    <row r="165" spans="1:11" s="52" customFormat="1" ht="42" hidden="1" x14ac:dyDescent="0.25">
      <c r="A165" s="51"/>
      <c r="B165" s="56"/>
      <c r="C165" s="126" t="s">
        <v>518</v>
      </c>
      <c r="D165" s="57" t="s">
        <v>24</v>
      </c>
      <c r="E165" s="57">
        <v>1</v>
      </c>
      <c r="F165" s="51"/>
      <c r="G165" s="51"/>
      <c r="H165" s="51"/>
      <c r="I165" s="58">
        <f t="shared" ref="I165:J169" si="24">I126</f>
        <v>4806.2819199654004</v>
      </c>
      <c r="J165" s="66">
        <f t="shared" si="24"/>
        <v>5671.4126655591726</v>
      </c>
      <c r="K165" s="52">
        <v>1.18</v>
      </c>
    </row>
    <row r="166" spans="1:11" s="52" customFormat="1" hidden="1" x14ac:dyDescent="0.25">
      <c r="A166" s="51"/>
      <c r="B166" s="51"/>
      <c r="C166" s="139" t="s">
        <v>578</v>
      </c>
      <c r="D166" s="51"/>
      <c r="E166" s="51"/>
      <c r="F166" s="51"/>
      <c r="G166" s="51"/>
      <c r="H166" s="51"/>
      <c r="I166" s="58">
        <f t="shared" si="24"/>
        <v>0</v>
      </c>
      <c r="J166" s="66">
        <f t="shared" si="24"/>
        <v>0</v>
      </c>
    </row>
    <row r="167" spans="1:11" s="52" customFormat="1" ht="31.5" hidden="1" x14ac:dyDescent="0.25">
      <c r="A167" s="131"/>
      <c r="B167" s="56"/>
      <c r="C167" s="126" t="s">
        <v>520</v>
      </c>
      <c r="D167" s="57" t="s">
        <v>24</v>
      </c>
      <c r="E167" s="57">
        <v>1</v>
      </c>
      <c r="F167" s="131"/>
      <c r="G167" s="131"/>
      <c r="H167" s="131"/>
      <c r="I167" s="58">
        <f t="shared" si="24"/>
        <v>2912.8082760000002</v>
      </c>
      <c r="J167" s="66">
        <f t="shared" si="24"/>
        <v>3437.1137656800001</v>
      </c>
    </row>
    <row r="168" spans="1:11" s="52" customFormat="1" ht="21" hidden="1" x14ac:dyDescent="0.25">
      <c r="A168" s="131"/>
      <c r="B168" s="56"/>
      <c r="C168" s="126" t="s">
        <v>593</v>
      </c>
      <c r="D168" s="57" t="s">
        <v>151</v>
      </c>
      <c r="E168" s="57">
        <v>1</v>
      </c>
      <c r="F168" s="131"/>
      <c r="G168" s="131"/>
      <c r="H168" s="131"/>
      <c r="I168" s="58">
        <f t="shared" si="24"/>
        <v>822.37630954500003</v>
      </c>
      <c r="J168" s="66">
        <f t="shared" si="24"/>
        <v>970.40404526309999</v>
      </c>
    </row>
    <row r="169" spans="1:11" s="52" customFormat="1" ht="21" hidden="1" x14ac:dyDescent="0.25">
      <c r="A169" s="131"/>
      <c r="B169" s="56"/>
      <c r="C169" s="126" t="s">
        <v>523</v>
      </c>
      <c r="D169" s="57" t="s">
        <v>154</v>
      </c>
      <c r="E169" s="57">
        <v>0.01</v>
      </c>
      <c r="F169" s="131"/>
      <c r="G169" s="131"/>
      <c r="H169" s="131"/>
      <c r="I169" s="58">
        <f t="shared" si="24"/>
        <v>65.789776744650013</v>
      </c>
      <c r="J169" s="66">
        <f t="shared" si="24"/>
        <v>77.631936558687016</v>
      </c>
    </row>
    <row r="170" spans="1:11" s="52" customFormat="1" hidden="1" x14ac:dyDescent="0.25">
      <c r="A170" s="51"/>
      <c r="B170" s="51"/>
      <c r="C170" s="51"/>
      <c r="D170" s="51"/>
      <c r="E170" s="51"/>
      <c r="F170" s="51"/>
      <c r="G170" s="51"/>
      <c r="H170" s="51"/>
      <c r="I170" s="51"/>
      <c r="J170" s="51"/>
    </row>
    <row r="172" spans="1:11" x14ac:dyDescent="0.25">
      <c r="B172" s="188" t="s">
        <v>682</v>
      </c>
      <c r="C172" s="187"/>
      <c r="D172" s="187"/>
      <c r="E172" s="187"/>
      <c r="F172" s="187"/>
      <c r="G172" s="213"/>
      <c r="H172" s="213"/>
    </row>
    <row r="173" spans="1:11" x14ac:dyDescent="0.25">
      <c r="B173" s="188"/>
    </row>
    <row r="174" spans="1:11" x14ac:dyDescent="0.25">
      <c r="B174" s="188"/>
    </row>
    <row r="175" spans="1:11" x14ac:dyDescent="0.25">
      <c r="B175" s="188" t="s">
        <v>683</v>
      </c>
      <c r="C175" s="187"/>
      <c r="D175" s="187"/>
      <c r="E175" s="187"/>
      <c r="F175" s="187"/>
      <c r="G175" s="213"/>
      <c r="H175" s="213"/>
    </row>
  </sheetData>
  <mergeCells count="38">
    <mergeCell ref="E1:K3"/>
    <mergeCell ref="B133:C133"/>
    <mergeCell ref="M147:V147"/>
    <mergeCell ref="B54:D54"/>
    <mergeCell ref="B59:D59"/>
    <mergeCell ref="B68:D68"/>
    <mergeCell ref="B71:D71"/>
    <mergeCell ref="B94:C94"/>
    <mergeCell ref="M108:V108"/>
    <mergeCell ref="H13:J13"/>
    <mergeCell ref="A14:C14"/>
    <mergeCell ref="D14:G14"/>
    <mergeCell ref="H14:J14"/>
    <mergeCell ref="B43:D43"/>
    <mergeCell ref="A15:J15"/>
    <mergeCell ref="A16:J16"/>
    <mergeCell ref="G172:H172"/>
    <mergeCell ref="A17:C17"/>
    <mergeCell ref="D17:J17"/>
    <mergeCell ref="A18:G18"/>
    <mergeCell ref="H18:J18"/>
    <mergeCell ref="A19:J19"/>
    <mergeCell ref="G175:H175"/>
    <mergeCell ref="A12:J12"/>
    <mergeCell ref="A1:D1"/>
    <mergeCell ref="A2:D2"/>
    <mergeCell ref="A3:D3"/>
    <mergeCell ref="A4:D4"/>
    <mergeCell ref="G4:K4"/>
    <mergeCell ref="A5:J5"/>
    <mergeCell ref="A6:J6"/>
    <mergeCell ref="A7:J7"/>
    <mergeCell ref="A13:C13"/>
    <mergeCell ref="D13:G13"/>
    <mergeCell ref="A20:C20"/>
    <mergeCell ref="D20:G20"/>
    <mergeCell ref="H20:J20"/>
    <mergeCell ref="B23:D2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175"/>
  <sheetViews>
    <sheetView view="pageBreakPreview" topLeftCell="C76" zoomScaleNormal="100" zoomScaleSheetLayoutView="100" workbookViewId="0">
      <selection activeCell="C175" sqref="C175"/>
    </sheetView>
  </sheetViews>
  <sheetFormatPr defaultRowHeight="15" outlineLevelRow="1" x14ac:dyDescent="0.25"/>
  <cols>
    <col min="1" max="1" width="5.140625" customWidth="1"/>
    <col min="2" max="2" width="15.7109375" customWidth="1"/>
    <col min="3" max="3" width="40.28515625" customWidth="1"/>
    <col min="4" max="4" width="11.85546875" customWidth="1"/>
    <col min="5" max="5" width="10.42578125" customWidth="1"/>
    <col min="6" max="6" width="11.28515625" customWidth="1"/>
    <col min="7" max="7" width="9.85546875" customWidth="1"/>
    <col min="8" max="8" width="10.28515625" customWidth="1"/>
    <col min="9" max="9" width="12" customWidth="1"/>
    <col min="10" max="10" width="12.7109375" customWidth="1"/>
    <col min="11" max="11" width="0" hidden="1" customWidth="1"/>
  </cols>
  <sheetData>
    <row r="1" spans="1:12" x14ac:dyDescent="0.25">
      <c r="A1" s="209"/>
      <c r="B1" s="209"/>
      <c r="C1" s="209"/>
      <c r="D1" s="209"/>
      <c r="E1" s="199" t="s">
        <v>698</v>
      </c>
      <c r="F1" s="199"/>
      <c r="G1" s="199"/>
      <c r="H1" s="199"/>
      <c r="I1" s="199"/>
      <c r="J1" s="199"/>
      <c r="K1" s="199"/>
    </row>
    <row r="2" spans="1:12" x14ac:dyDescent="0.25">
      <c r="A2" s="209"/>
      <c r="B2" s="209"/>
      <c r="C2" s="209"/>
      <c r="D2" s="209"/>
      <c r="E2" s="199"/>
      <c r="F2" s="199"/>
      <c r="G2" s="199"/>
      <c r="H2" s="199"/>
      <c r="I2" s="199"/>
      <c r="J2" s="199"/>
      <c r="K2" s="199"/>
    </row>
    <row r="3" spans="1:12" x14ac:dyDescent="0.25">
      <c r="A3" s="209"/>
      <c r="B3" s="209"/>
      <c r="C3" s="209"/>
      <c r="D3" s="209"/>
      <c r="E3" s="199"/>
      <c r="F3" s="199"/>
      <c r="G3" s="199"/>
      <c r="H3" s="199"/>
      <c r="I3" s="199"/>
      <c r="J3" s="199"/>
      <c r="K3" s="199"/>
    </row>
    <row r="4" spans="1:12" x14ac:dyDescent="0.25">
      <c r="A4" s="210"/>
      <c r="B4" s="210"/>
      <c r="C4" s="210"/>
      <c r="D4" s="210"/>
      <c r="F4" s="214" t="s">
        <v>414</v>
      </c>
      <c r="G4" s="214"/>
      <c r="H4" s="214"/>
      <c r="I4" s="214"/>
      <c r="J4" s="214"/>
      <c r="K4" s="214"/>
    </row>
    <row r="5" spans="1:12" ht="15" customHeight="1" x14ac:dyDescent="0.25">
      <c r="A5" s="211" t="s">
        <v>0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2" ht="15" customHeight="1" x14ac:dyDescent="0.25">
      <c r="A6" s="211" t="s">
        <v>1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2" ht="15" customHeight="1" x14ac:dyDescent="0.25">
      <c r="A7" s="211" t="s">
        <v>694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2" ht="15" customHeight="1" x14ac:dyDescent="0.25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2" ht="15" customHeight="1" x14ac:dyDescent="0.25">
      <c r="A9" t="s">
        <v>707</v>
      </c>
      <c r="E9" s="95"/>
      <c r="F9" s="95"/>
      <c r="G9" s="95"/>
      <c r="H9" s="95"/>
      <c r="I9" s="95"/>
      <c r="J9" s="95"/>
    </row>
    <row r="10" spans="1:12" ht="15" customHeight="1" x14ac:dyDescent="0.25">
      <c r="A10" t="s">
        <v>436</v>
      </c>
      <c r="E10" s="95"/>
      <c r="F10" s="95"/>
      <c r="G10" s="95"/>
      <c r="H10" s="95"/>
      <c r="I10" s="95"/>
      <c r="J10" s="95"/>
    </row>
    <row r="11" spans="1:12" ht="15" customHeight="1" x14ac:dyDescent="0.25">
      <c r="A11" s="101"/>
      <c r="B11" s="101"/>
      <c r="C11" s="101"/>
      <c r="D11" s="101"/>
      <c r="E11" s="101"/>
      <c r="F11" s="101"/>
      <c r="G11" s="101"/>
      <c r="H11" s="101"/>
      <c r="I11" s="101"/>
      <c r="J11" s="101"/>
    </row>
    <row r="12" spans="1:12" ht="15.75" thickBot="1" x14ac:dyDescent="0.3">
      <c r="A12" s="260" t="s">
        <v>435</v>
      </c>
      <c r="B12" s="261"/>
      <c r="C12" s="261"/>
      <c r="D12" s="261"/>
      <c r="E12" s="261"/>
      <c r="F12" s="261"/>
      <c r="G12" s="261"/>
      <c r="H12" s="261"/>
      <c r="I12" s="261"/>
      <c r="J12" s="262"/>
    </row>
    <row r="13" spans="1:12" ht="39" customHeight="1" thickBot="1" x14ac:dyDescent="0.3">
      <c r="A13" s="263" t="s">
        <v>58</v>
      </c>
      <c r="B13" s="264"/>
      <c r="C13" s="265"/>
      <c r="D13" s="263" t="s">
        <v>437</v>
      </c>
      <c r="E13" s="264"/>
      <c r="F13" s="264"/>
      <c r="G13" s="265"/>
      <c r="H13" s="288" t="s">
        <v>438</v>
      </c>
      <c r="I13" s="289"/>
      <c r="J13" s="290"/>
    </row>
    <row r="14" spans="1:12" ht="15" customHeight="1" thickBot="1" x14ac:dyDescent="0.3">
      <c r="A14" s="291" t="s">
        <v>439</v>
      </c>
      <c r="B14" s="291"/>
      <c r="C14" s="291"/>
      <c r="D14" s="291" t="s">
        <v>440</v>
      </c>
      <c r="E14" s="291"/>
      <c r="F14" s="291"/>
      <c r="G14" s="291"/>
      <c r="H14" s="292" t="s">
        <v>389</v>
      </c>
      <c r="I14" s="293"/>
      <c r="J14" s="294"/>
    </row>
    <row r="15" spans="1:12" s="73" customFormat="1" ht="15" customHeight="1" thickBot="1" x14ac:dyDescent="0.3">
      <c r="A15" s="295" t="s">
        <v>441</v>
      </c>
      <c r="B15" s="296"/>
      <c r="C15" s="296"/>
      <c r="D15" s="296"/>
      <c r="E15" s="296"/>
      <c r="F15" s="296"/>
      <c r="G15" s="296"/>
      <c r="H15" s="296"/>
      <c r="I15" s="296"/>
      <c r="J15" s="297"/>
      <c r="L15" s="102"/>
    </row>
    <row r="16" spans="1:12" ht="15" customHeight="1" thickBot="1" x14ac:dyDescent="0.3">
      <c r="A16" s="279" t="s">
        <v>442</v>
      </c>
      <c r="B16" s="280"/>
      <c r="C16" s="280"/>
      <c r="D16" s="280"/>
      <c r="E16" s="280"/>
      <c r="F16" s="280"/>
      <c r="G16" s="280"/>
      <c r="H16" s="280"/>
      <c r="I16" s="280"/>
      <c r="J16" s="281"/>
    </row>
    <row r="17" spans="1:15" ht="15" customHeight="1" thickBot="1" x14ac:dyDescent="0.3">
      <c r="A17" s="273" t="s">
        <v>392</v>
      </c>
      <c r="B17" s="274"/>
      <c r="C17" s="275"/>
      <c r="D17" s="276" t="s">
        <v>443</v>
      </c>
      <c r="E17" s="277"/>
      <c r="F17" s="277"/>
      <c r="G17" s="277"/>
      <c r="H17" s="277"/>
      <c r="I17" s="277"/>
      <c r="J17" s="278"/>
    </row>
    <row r="18" spans="1:15" ht="15" customHeight="1" thickBot="1" x14ac:dyDescent="0.3">
      <c r="A18" s="279" t="s">
        <v>444</v>
      </c>
      <c r="B18" s="280"/>
      <c r="C18" s="280"/>
      <c r="D18" s="280"/>
      <c r="E18" s="280"/>
      <c r="F18" s="280"/>
      <c r="G18" s="281"/>
      <c r="H18" s="282" t="s">
        <v>443</v>
      </c>
      <c r="I18" s="283"/>
      <c r="J18" s="284"/>
    </row>
    <row r="19" spans="1:15" ht="15" customHeight="1" thickBot="1" x14ac:dyDescent="0.3">
      <c r="A19" s="273" t="s">
        <v>394</v>
      </c>
      <c r="B19" s="274"/>
      <c r="C19" s="274"/>
      <c r="D19" s="274"/>
      <c r="E19" s="274"/>
      <c r="F19" s="274"/>
      <c r="G19" s="274"/>
      <c r="H19" s="274"/>
      <c r="I19" s="274"/>
      <c r="J19" s="275"/>
    </row>
    <row r="20" spans="1:15" ht="15" customHeight="1" thickBot="1" x14ac:dyDescent="0.3">
      <c r="A20" s="266">
        <f>1.011*1.05*1.04*1.063*1.03</f>
        <v>1.2087716986800001</v>
      </c>
      <c r="B20" s="267"/>
      <c r="C20" s="268"/>
      <c r="D20" s="266">
        <f>1.011*1.05*1.063*1.03</f>
        <v>1.1622804794999999</v>
      </c>
      <c r="E20" s="267"/>
      <c r="F20" s="267"/>
      <c r="G20" s="268"/>
      <c r="H20" s="269">
        <f>1.011*1.05*1.03</f>
        <v>1.0933965000000001</v>
      </c>
      <c r="I20" s="270"/>
      <c r="J20" s="271"/>
    </row>
    <row r="21" spans="1:15" ht="45" x14ac:dyDescent="0.25">
      <c r="A21" s="103" t="s">
        <v>2</v>
      </c>
      <c r="B21" s="103" t="s">
        <v>3</v>
      </c>
      <c r="C21" s="103" t="s">
        <v>4</v>
      </c>
      <c r="D21" s="103" t="s">
        <v>5</v>
      </c>
      <c r="E21" s="103" t="s">
        <v>6</v>
      </c>
      <c r="F21" s="103" t="s">
        <v>7</v>
      </c>
      <c r="G21" s="103" t="s">
        <v>8</v>
      </c>
      <c r="H21" s="104" t="s">
        <v>445</v>
      </c>
      <c r="I21" s="104" t="s">
        <v>65</v>
      </c>
      <c r="J21" s="104" t="s">
        <v>66</v>
      </c>
    </row>
    <row r="22" spans="1:15" x14ac:dyDescent="0.25">
      <c r="A22" s="3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  <c r="G22" s="3">
        <v>7</v>
      </c>
      <c r="H22" s="3">
        <v>8</v>
      </c>
      <c r="I22" s="3">
        <v>9</v>
      </c>
      <c r="J22" s="3">
        <v>10</v>
      </c>
    </row>
    <row r="23" spans="1:15" x14ac:dyDescent="0.25">
      <c r="A23" s="18"/>
      <c r="B23" s="272" t="s">
        <v>446</v>
      </c>
      <c r="C23" s="272"/>
      <c r="D23" s="272"/>
      <c r="E23" s="97"/>
      <c r="F23" s="97"/>
      <c r="G23" s="97"/>
      <c r="H23" s="11"/>
      <c r="I23" s="11"/>
      <c r="J23" s="11"/>
    </row>
    <row r="24" spans="1:15" ht="21" outlineLevel="1" x14ac:dyDescent="0.25">
      <c r="A24" s="5">
        <v>1</v>
      </c>
      <c r="B24" s="4" t="s">
        <v>447</v>
      </c>
      <c r="C24" s="4" t="s">
        <v>448</v>
      </c>
      <c r="D24" s="5" t="s">
        <v>79</v>
      </c>
      <c r="E24" s="5">
        <v>1</v>
      </c>
      <c r="F24" s="5" t="s">
        <v>449</v>
      </c>
      <c r="G24" s="5">
        <v>728</v>
      </c>
      <c r="H24" s="116">
        <f>D20</f>
        <v>1.1622804794999999</v>
      </c>
      <c r="I24" s="194">
        <f t="shared" ref="I24:I41" si="0">H24*G24</f>
        <v>846.14018907599996</v>
      </c>
      <c r="J24" s="195">
        <f t="shared" ref="J24:J41" si="1">I24*1.18</f>
        <v>998.44542310967995</v>
      </c>
      <c r="L24" s="61"/>
    </row>
    <row r="25" spans="1:15" ht="21" outlineLevel="1" x14ac:dyDescent="0.25">
      <c r="A25" s="5">
        <v>2</v>
      </c>
      <c r="B25" s="4" t="s">
        <v>450</v>
      </c>
      <c r="C25" s="4" t="s">
        <v>689</v>
      </c>
      <c r="D25" s="5" t="s">
        <v>71</v>
      </c>
      <c r="E25" s="5" t="s">
        <v>12</v>
      </c>
      <c r="F25" s="5" t="s">
        <v>452</v>
      </c>
      <c r="G25" s="5">
        <v>62</v>
      </c>
      <c r="H25" s="116">
        <f>D20</f>
        <v>1.1622804794999999</v>
      </c>
      <c r="I25" s="194">
        <f t="shared" si="0"/>
        <v>72.061389728999998</v>
      </c>
      <c r="J25" s="195">
        <f t="shared" si="1"/>
        <v>85.032439880219997</v>
      </c>
    </row>
    <row r="26" spans="1:15" ht="21" outlineLevel="1" x14ac:dyDescent="0.25">
      <c r="A26" s="5">
        <v>3</v>
      </c>
      <c r="B26" s="4" t="s">
        <v>453</v>
      </c>
      <c r="C26" s="4" t="s">
        <v>687</v>
      </c>
      <c r="D26" s="5" t="s">
        <v>71</v>
      </c>
      <c r="E26" s="5" t="s">
        <v>12</v>
      </c>
      <c r="F26" s="5" t="s">
        <v>455</v>
      </c>
      <c r="G26" s="5">
        <v>23</v>
      </c>
      <c r="H26" s="116">
        <f>D20</f>
        <v>1.1622804794999999</v>
      </c>
      <c r="I26" s="194">
        <f t="shared" si="0"/>
        <v>26.732451028499998</v>
      </c>
      <c r="J26" s="195">
        <f t="shared" si="1"/>
        <v>31.544292213629998</v>
      </c>
    </row>
    <row r="27" spans="1:15" ht="21" outlineLevel="1" x14ac:dyDescent="0.25">
      <c r="A27" s="5">
        <v>4</v>
      </c>
      <c r="B27" s="4" t="s">
        <v>456</v>
      </c>
      <c r="C27" s="4" t="s">
        <v>688</v>
      </c>
      <c r="D27" s="5" t="s">
        <v>71</v>
      </c>
      <c r="E27" s="5" t="s">
        <v>12</v>
      </c>
      <c r="F27" s="5" t="s">
        <v>458</v>
      </c>
      <c r="G27" s="5">
        <v>40</v>
      </c>
      <c r="H27" s="116">
        <f>D20</f>
        <v>1.1622804794999999</v>
      </c>
      <c r="I27" s="194">
        <f t="shared" si="0"/>
        <v>46.491219179999995</v>
      </c>
      <c r="J27" s="195">
        <f t="shared" si="1"/>
        <v>54.859638632399992</v>
      </c>
    </row>
    <row r="28" spans="1:15" ht="31.5" outlineLevel="1" x14ac:dyDescent="0.25">
      <c r="A28" s="5">
        <v>5</v>
      </c>
      <c r="B28" s="4" t="s">
        <v>459</v>
      </c>
      <c r="C28" s="4" t="s">
        <v>460</v>
      </c>
      <c r="D28" s="5" t="s">
        <v>461</v>
      </c>
      <c r="E28" s="5" t="s">
        <v>12</v>
      </c>
      <c r="F28" s="5" t="s">
        <v>462</v>
      </c>
      <c r="G28" s="5">
        <v>63</v>
      </c>
      <c r="H28" s="116">
        <f>D20</f>
        <v>1.1622804794999999</v>
      </c>
      <c r="I28" s="194">
        <f t="shared" si="0"/>
        <v>73.223670208499996</v>
      </c>
      <c r="J28" s="195">
        <f t="shared" si="1"/>
        <v>86.403930846029994</v>
      </c>
    </row>
    <row r="29" spans="1:15" ht="31.5" outlineLevel="1" x14ac:dyDescent="0.25">
      <c r="A29" s="5">
        <v>6</v>
      </c>
      <c r="B29" s="4" t="s">
        <v>463</v>
      </c>
      <c r="C29" s="4" t="s">
        <v>464</v>
      </c>
      <c r="D29" s="5" t="s">
        <v>461</v>
      </c>
      <c r="E29" s="5" t="s">
        <v>12</v>
      </c>
      <c r="F29" s="5" t="s">
        <v>465</v>
      </c>
      <c r="G29" s="8">
        <v>175.6</v>
      </c>
      <c r="H29" s="116">
        <f>D20</f>
        <v>1.1622804794999999</v>
      </c>
      <c r="I29" s="194">
        <f t="shared" si="0"/>
        <v>204.09645220019999</v>
      </c>
      <c r="J29" s="195">
        <f t="shared" si="1"/>
        <v>240.83381359623598</v>
      </c>
      <c r="O29" s="105"/>
    </row>
    <row r="30" spans="1:15" ht="31.5" outlineLevel="1" x14ac:dyDescent="0.25">
      <c r="A30" s="5">
        <v>7</v>
      </c>
      <c r="B30" s="4" t="s">
        <v>466</v>
      </c>
      <c r="C30" s="4" t="s">
        <v>467</v>
      </c>
      <c r="D30" s="5" t="s">
        <v>71</v>
      </c>
      <c r="E30" s="5" t="s">
        <v>12</v>
      </c>
      <c r="F30" s="5" t="s">
        <v>468</v>
      </c>
      <c r="G30" s="5">
        <v>201</v>
      </c>
      <c r="H30" s="116">
        <f>D20</f>
        <v>1.1622804794999999</v>
      </c>
      <c r="I30" s="194">
        <f t="shared" si="0"/>
        <v>233.61837637949998</v>
      </c>
      <c r="J30" s="195">
        <f t="shared" si="1"/>
        <v>275.66968412780994</v>
      </c>
    </row>
    <row r="31" spans="1:15" ht="21" outlineLevel="1" x14ac:dyDescent="0.25">
      <c r="A31" s="5">
        <v>8</v>
      </c>
      <c r="B31" s="4" t="s">
        <v>469</v>
      </c>
      <c r="C31" s="4" t="s">
        <v>470</v>
      </c>
      <c r="D31" s="5" t="s">
        <v>83</v>
      </c>
      <c r="E31" s="5">
        <v>1</v>
      </c>
      <c r="F31" s="5" t="s">
        <v>471</v>
      </c>
      <c r="G31" s="5">
        <v>170</v>
      </c>
      <c r="H31" s="116">
        <f>D20</f>
        <v>1.1622804794999999</v>
      </c>
      <c r="I31" s="194">
        <f t="shared" si="0"/>
        <v>197.58768151499999</v>
      </c>
      <c r="J31" s="195">
        <f t="shared" si="1"/>
        <v>233.15346418769997</v>
      </c>
    </row>
    <row r="32" spans="1:15" ht="21" outlineLevel="1" x14ac:dyDescent="0.25">
      <c r="A32" s="5">
        <v>9</v>
      </c>
      <c r="B32" s="4" t="s">
        <v>81</v>
      </c>
      <c r="C32" s="4" t="s">
        <v>82</v>
      </c>
      <c r="D32" s="5" t="s">
        <v>472</v>
      </c>
      <c r="E32" s="5">
        <v>1</v>
      </c>
      <c r="F32" s="5" t="s">
        <v>84</v>
      </c>
      <c r="G32" s="5">
        <v>158</v>
      </c>
      <c r="H32" s="116">
        <f>D20</f>
        <v>1.1622804794999999</v>
      </c>
      <c r="I32" s="194">
        <f t="shared" si="0"/>
        <v>183.64031576099998</v>
      </c>
      <c r="J32" s="195">
        <f t="shared" si="1"/>
        <v>216.69557259797998</v>
      </c>
    </row>
    <row r="33" spans="1:13" ht="31.5" outlineLevel="1" x14ac:dyDescent="0.25">
      <c r="A33" s="5">
        <v>10</v>
      </c>
      <c r="B33" s="4" t="s">
        <v>473</v>
      </c>
      <c r="C33" s="4" t="s">
        <v>474</v>
      </c>
      <c r="D33" s="5" t="s">
        <v>83</v>
      </c>
      <c r="E33" s="5">
        <v>1</v>
      </c>
      <c r="F33" s="5" t="s">
        <v>475</v>
      </c>
      <c r="G33" s="5">
        <v>93</v>
      </c>
      <c r="H33" s="116">
        <f>D20</f>
        <v>1.1622804794999999</v>
      </c>
      <c r="I33" s="194">
        <f t="shared" si="0"/>
        <v>108.09208459349999</v>
      </c>
      <c r="J33" s="195">
        <f t="shared" si="1"/>
        <v>127.54865982032999</v>
      </c>
    </row>
    <row r="34" spans="1:13" ht="21" outlineLevel="1" x14ac:dyDescent="0.25">
      <c r="A34" s="5">
        <v>11</v>
      </c>
      <c r="B34" s="4" t="s">
        <v>88</v>
      </c>
      <c r="C34" s="4" t="s">
        <v>89</v>
      </c>
      <c r="D34" s="5" t="s">
        <v>472</v>
      </c>
      <c r="E34" s="5">
        <v>1</v>
      </c>
      <c r="F34" s="5" t="s">
        <v>84</v>
      </c>
      <c r="G34" s="5">
        <v>158</v>
      </c>
      <c r="H34" s="116">
        <f>D20</f>
        <v>1.1622804794999999</v>
      </c>
      <c r="I34" s="194">
        <f t="shared" si="0"/>
        <v>183.64031576099998</v>
      </c>
      <c r="J34" s="195">
        <f t="shared" si="1"/>
        <v>216.69557259797998</v>
      </c>
    </row>
    <row r="35" spans="1:13" ht="21" outlineLevel="1" x14ac:dyDescent="0.25">
      <c r="A35" s="5">
        <v>12</v>
      </c>
      <c r="B35" s="4" t="s">
        <v>137</v>
      </c>
      <c r="C35" s="4" t="s">
        <v>476</v>
      </c>
      <c r="D35" s="5" t="s">
        <v>30</v>
      </c>
      <c r="E35" s="5" t="s">
        <v>12</v>
      </c>
      <c r="F35" s="5" t="s">
        <v>477</v>
      </c>
      <c r="G35" s="5">
        <v>58</v>
      </c>
      <c r="H35" s="116">
        <f>D20</f>
        <v>1.1622804794999999</v>
      </c>
      <c r="I35" s="194">
        <f t="shared" si="0"/>
        <v>67.412267810999992</v>
      </c>
      <c r="J35" s="195">
        <f t="shared" si="1"/>
        <v>79.54647601697998</v>
      </c>
    </row>
    <row r="36" spans="1:13" ht="21" outlineLevel="1" x14ac:dyDescent="0.25">
      <c r="A36" s="5">
        <v>13</v>
      </c>
      <c r="B36" s="4" t="s">
        <v>478</v>
      </c>
      <c r="C36" s="4" t="s">
        <v>479</v>
      </c>
      <c r="D36" s="5" t="s">
        <v>480</v>
      </c>
      <c r="E36" s="5" t="s">
        <v>246</v>
      </c>
      <c r="F36" s="5" t="s">
        <v>481</v>
      </c>
      <c r="G36" s="5">
        <v>119</v>
      </c>
      <c r="H36" s="116">
        <f>D20</f>
        <v>1.1622804794999999</v>
      </c>
      <c r="I36" s="194">
        <f t="shared" si="0"/>
        <v>138.31137706049998</v>
      </c>
      <c r="J36" s="195">
        <f t="shared" si="1"/>
        <v>163.20742493138997</v>
      </c>
    </row>
    <row r="37" spans="1:13" ht="42" outlineLevel="1" x14ac:dyDescent="0.25">
      <c r="A37" s="5">
        <v>14</v>
      </c>
      <c r="B37" s="7" t="s">
        <v>482</v>
      </c>
      <c r="C37" s="7" t="s">
        <v>483</v>
      </c>
      <c r="D37" s="31" t="s">
        <v>484</v>
      </c>
      <c r="E37" s="31">
        <v>1</v>
      </c>
      <c r="F37" s="31" t="s">
        <v>485</v>
      </c>
      <c r="G37" s="44">
        <v>1345</v>
      </c>
      <c r="H37" s="116">
        <f>D20</f>
        <v>1.1622804794999999</v>
      </c>
      <c r="I37" s="194">
        <f t="shared" si="0"/>
        <v>1563.2672449274999</v>
      </c>
      <c r="J37" s="195">
        <f t="shared" si="1"/>
        <v>1844.6553490144497</v>
      </c>
    </row>
    <row r="38" spans="1:13" ht="31.5" outlineLevel="1" x14ac:dyDescent="0.25">
      <c r="A38" s="5">
        <v>15</v>
      </c>
      <c r="B38" s="4" t="s">
        <v>486</v>
      </c>
      <c r="C38" s="4" t="s">
        <v>487</v>
      </c>
      <c r="D38" s="5" t="s">
        <v>484</v>
      </c>
      <c r="E38" s="5">
        <v>1</v>
      </c>
      <c r="F38" s="5" t="s">
        <v>488</v>
      </c>
      <c r="G38" s="8">
        <v>21637</v>
      </c>
      <c r="H38" s="116">
        <f>D20</f>
        <v>1.1622804794999999</v>
      </c>
      <c r="I38" s="194">
        <f t="shared" si="0"/>
        <v>25148.262734941498</v>
      </c>
      <c r="J38" s="195">
        <f t="shared" si="1"/>
        <v>29674.950027230967</v>
      </c>
    </row>
    <row r="39" spans="1:13" ht="21" outlineLevel="1" x14ac:dyDescent="0.25">
      <c r="A39" s="5">
        <v>16</v>
      </c>
      <c r="B39" s="4" t="s">
        <v>489</v>
      </c>
      <c r="C39" s="4" t="s">
        <v>490</v>
      </c>
      <c r="D39" s="5" t="s">
        <v>83</v>
      </c>
      <c r="E39" s="5">
        <v>1</v>
      </c>
      <c r="F39" s="5" t="s">
        <v>491</v>
      </c>
      <c r="G39" s="5">
        <v>275</v>
      </c>
      <c r="H39" s="116">
        <f>D20</f>
        <v>1.1622804794999999</v>
      </c>
      <c r="I39" s="194">
        <f t="shared" si="0"/>
        <v>319.62713186249999</v>
      </c>
      <c r="J39" s="195">
        <f t="shared" si="1"/>
        <v>377.16001559774998</v>
      </c>
    </row>
    <row r="40" spans="1:13" ht="31.5" outlineLevel="1" x14ac:dyDescent="0.25">
      <c r="A40" s="5">
        <v>17</v>
      </c>
      <c r="B40" s="4" t="s">
        <v>492</v>
      </c>
      <c r="C40" s="4" t="s">
        <v>493</v>
      </c>
      <c r="D40" s="5" t="s">
        <v>83</v>
      </c>
      <c r="E40" s="5">
        <v>1</v>
      </c>
      <c r="F40" s="5" t="s">
        <v>494</v>
      </c>
      <c r="G40" s="5">
        <v>645</v>
      </c>
      <c r="H40" s="116">
        <f>D20</f>
        <v>1.1622804794999999</v>
      </c>
      <c r="I40" s="194">
        <f t="shared" si="0"/>
        <v>749.67090927749996</v>
      </c>
      <c r="J40" s="195">
        <f t="shared" si="1"/>
        <v>884.61167294744996</v>
      </c>
    </row>
    <row r="41" spans="1:13" ht="21" outlineLevel="1" x14ac:dyDescent="0.25">
      <c r="A41" s="5">
        <v>18</v>
      </c>
      <c r="B41" s="191" t="s">
        <v>495</v>
      </c>
      <c r="C41" s="191" t="s">
        <v>496</v>
      </c>
      <c r="D41" s="5" t="s">
        <v>83</v>
      </c>
      <c r="E41" s="5">
        <v>1</v>
      </c>
      <c r="F41" s="5" t="s">
        <v>491</v>
      </c>
      <c r="G41" s="5">
        <v>275</v>
      </c>
      <c r="H41" s="116">
        <f>D20</f>
        <v>1.1622804794999999</v>
      </c>
      <c r="I41" s="194">
        <f t="shared" si="0"/>
        <v>319.62713186249999</v>
      </c>
      <c r="J41" s="195">
        <f t="shared" si="1"/>
        <v>377.16001559774998</v>
      </c>
      <c r="M41" s="19"/>
    </row>
    <row r="42" spans="1:13" outlineLevel="1" x14ac:dyDescent="0.25">
      <c r="A42" s="62"/>
      <c r="B42" s="18"/>
      <c r="C42" s="18"/>
      <c r="D42" s="62"/>
      <c r="E42" s="62"/>
      <c r="F42" s="62"/>
      <c r="G42" s="62"/>
      <c r="H42" s="20"/>
      <c r="I42" s="27"/>
      <c r="J42" s="64">
        <f>SUM(J24:J41)</f>
        <v>35968.173472946735</v>
      </c>
      <c r="M42" s="19"/>
    </row>
    <row r="43" spans="1:13" x14ac:dyDescent="0.25">
      <c r="A43" s="18"/>
      <c r="B43" s="286" t="s">
        <v>433</v>
      </c>
      <c r="C43" s="286"/>
      <c r="D43" s="286"/>
      <c r="E43" s="96"/>
      <c r="F43" s="96"/>
      <c r="G43" s="96"/>
      <c r="H43" s="20"/>
      <c r="I43" s="27"/>
      <c r="J43" s="28"/>
    </row>
    <row r="44" spans="1:13" ht="31.5" outlineLevel="1" x14ac:dyDescent="0.25">
      <c r="A44" s="5">
        <v>19</v>
      </c>
      <c r="B44" s="4" t="s">
        <v>497</v>
      </c>
      <c r="C44" s="4" t="s">
        <v>498</v>
      </c>
      <c r="D44" s="5" t="s">
        <v>109</v>
      </c>
      <c r="E44" s="5">
        <v>1</v>
      </c>
      <c r="F44" s="5" t="s">
        <v>499</v>
      </c>
      <c r="G44" s="5">
        <v>623</v>
      </c>
      <c r="H44" s="106">
        <f>A20</f>
        <v>1.2087716986800001</v>
      </c>
      <c r="I44" s="16">
        <f t="shared" ref="I44:I52" si="2">H44*G44</f>
        <v>753.06476827764004</v>
      </c>
      <c r="J44" s="14">
        <f t="shared" ref="J44:J52" si="3">I44*1.18</f>
        <v>888.61642656761524</v>
      </c>
    </row>
    <row r="45" spans="1:13" ht="31.5" outlineLevel="1" x14ac:dyDescent="0.25">
      <c r="A45" s="5">
        <v>20</v>
      </c>
      <c r="B45" s="4" t="s">
        <v>482</v>
      </c>
      <c r="C45" s="4" t="s">
        <v>500</v>
      </c>
      <c r="D45" s="5" t="s">
        <v>484</v>
      </c>
      <c r="E45" s="5">
        <v>1</v>
      </c>
      <c r="F45" s="5" t="s">
        <v>501</v>
      </c>
      <c r="G45" s="8">
        <v>1942.2</v>
      </c>
      <c r="H45" s="106">
        <f>A20</f>
        <v>1.2087716986800001</v>
      </c>
      <c r="I45" s="16">
        <f t="shared" si="2"/>
        <v>2347.6763931762962</v>
      </c>
      <c r="J45" s="14">
        <f t="shared" si="3"/>
        <v>2770.2581439480296</v>
      </c>
    </row>
    <row r="46" spans="1:13" ht="31.5" outlineLevel="1" x14ac:dyDescent="0.25">
      <c r="A46" s="5">
        <v>21</v>
      </c>
      <c r="B46" s="4" t="s">
        <v>486</v>
      </c>
      <c r="C46" s="4" t="s">
        <v>502</v>
      </c>
      <c r="D46" s="5" t="s">
        <v>484</v>
      </c>
      <c r="E46" s="5">
        <v>1</v>
      </c>
      <c r="F46" s="5" t="s">
        <v>503</v>
      </c>
      <c r="G46" s="8">
        <v>30911</v>
      </c>
      <c r="H46" s="106">
        <f>A20</f>
        <v>1.2087716986800001</v>
      </c>
      <c r="I46" s="16">
        <f t="shared" si="2"/>
        <v>37364.341977897486</v>
      </c>
      <c r="J46" s="14">
        <f t="shared" si="3"/>
        <v>44089.923533919035</v>
      </c>
    </row>
    <row r="47" spans="1:13" ht="21" outlineLevel="1" x14ac:dyDescent="0.25">
      <c r="A47" s="5">
        <v>22</v>
      </c>
      <c r="B47" s="4" t="s">
        <v>143</v>
      </c>
      <c r="C47" s="4" t="s">
        <v>427</v>
      </c>
      <c r="D47" s="5" t="s">
        <v>144</v>
      </c>
      <c r="E47" s="5">
        <v>1</v>
      </c>
      <c r="F47" s="5" t="s">
        <v>504</v>
      </c>
      <c r="G47" s="5">
        <v>959</v>
      </c>
      <c r="H47" s="106">
        <f>A20</f>
        <v>1.2087716986800001</v>
      </c>
      <c r="I47" s="16">
        <f t="shared" si="2"/>
        <v>1159.2120590341201</v>
      </c>
      <c r="J47" s="14">
        <f t="shared" si="3"/>
        <v>1367.8702296602617</v>
      </c>
    </row>
    <row r="48" spans="1:13" ht="31.5" outlineLevel="1" x14ac:dyDescent="0.25">
      <c r="A48" s="5">
        <v>23</v>
      </c>
      <c r="B48" s="4" t="s">
        <v>505</v>
      </c>
      <c r="C48" s="4" t="s">
        <v>506</v>
      </c>
      <c r="D48" s="5" t="s">
        <v>507</v>
      </c>
      <c r="E48" s="5" t="s">
        <v>12</v>
      </c>
      <c r="F48" s="5" t="s">
        <v>508</v>
      </c>
      <c r="G48" s="5">
        <v>473</v>
      </c>
      <c r="H48" s="106">
        <f>A20</f>
        <v>1.2087716986800001</v>
      </c>
      <c r="I48" s="16">
        <f t="shared" si="2"/>
        <v>571.74901347564003</v>
      </c>
      <c r="J48" s="14">
        <f t="shared" si="3"/>
        <v>674.6638359012552</v>
      </c>
    </row>
    <row r="49" spans="1:18" ht="21" outlineLevel="1" x14ac:dyDescent="0.25">
      <c r="A49" s="5">
        <v>24</v>
      </c>
      <c r="B49" s="4" t="s">
        <v>244</v>
      </c>
      <c r="C49" s="4" t="s">
        <v>509</v>
      </c>
      <c r="D49" s="5" t="s">
        <v>245</v>
      </c>
      <c r="E49" s="5" t="s">
        <v>246</v>
      </c>
      <c r="F49" s="5" t="s">
        <v>510</v>
      </c>
      <c r="G49" s="5">
        <v>84</v>
      </c>
      <c r="H49" s="106">
        <f>A20</f>
        <v>1.2087716986800001</v>
      </c>
      <c r="I49" s="16">
        <f t="shared" si="2"/>
        <v>101.53682268912002</v>
      </c>
      <c r="J49" s="14">
        <f t="shared" si="3"/>
        <v>119.81345077316161</v>
      </c>
    </row>
    <row r="50" spans="1:18" ht="21" outlineLevel="1" x14ac:dyDescent="0.25">
      <c r="A50" s="5">
        <v>25</v>
      </c>
      <c r="B50" s="4" t="s">
        <v>511</v>
      </c>
      <c r="C50" s="4" t="s">
        <v>512</v>
      </c>
      <c r="D50" s="5" t="s">
        <v>507</v>
      </c>
      <c r="E50" s="5" t="s">
        <v>12</v>
      </c>
      <c r="F50" s="5" t="s">
        <v>513</v>
      </c>
      <c r="G50" s="5">
        <v>288</v>
      </c>
      <c r="H50" s="106">
        <f>A20</f>
        <v>1.2087716986800001</v>
      </c>
      <c r="I50" s="16">
        <f t="shared" si="2"/>
        <v>348.12624921984002</v>
      </c>
      <c r="J50" s="14">
        <f t="shared" si="3"/>
        <v>410.78897407941122</v>
      </c>
    </row>
    <row r="51" spans="1:18" ht="21" outlineLevel="1" x14ac:dyDescent="0.25">
      <c r="A51" s="5">
        <v>26</v>
      </c>
      <c r="B51" s="4" t="s">
        <v>514</v>
      </c>
      <c r="C51" s="4" t="s">
        <v>515</v>
      </c>
      <c r="D51" s="5" t="s">
        <v>24</v>
      </c>
      <c r="E51" s="5">
        <v>1</v>
      </c>
      <c r="F51" s="5" t="s">
        <v>516</v>
      </c>
      <c r="G51" s="5">
        <v>413</v>
      </c>
      <c r="H51" s="106">
        <f>A20</f>
        <v>1.2087716986800001</v>
      </c>
      <c r="I51" s="16">
        <f t="shared" si="2"/>
        <v>499.22271155484003</v>
      </c>
      <c r="J51" s="14">
        <f t="shared" si="3"/>
        <v>589.08279963471125</v>
      </c>
    </row>
    <row r="52" spans="1:18" ht="31.5" outlineLevel="1" x14ac:dyDescent="0.25">
      <c r="A52" s="5">
        <v>27</v>
      </c>
      <c r="B52" s="191" t="s">
        <v>517</v>
      </c>
      <c r="C52" s="191" t="s">
        <v>686</v>
      </c>
      <c r="D52" s="5" t="s">
        <v>24</v>
      </c>
      <c r="E52" s="5">
        <v>1</v>
      </c>
      <c r="F52" s="5">
        <v>405</v>
      </c>
      <c r="G52" s="8">
        <v>405</v>
      </c>
      <c r="H52" s="106">
        <f>A20</f>
        <v>1.2087716986800001</v>
      </c>
      <c r="I52" s="16">
        <f t="shared" si="2"/>
        <v>489.55253796540006</v>
      </c>
      <c r="J52" s="14">
        <f t="shared" si="3"/>
        <v>577.67199479917201</v>
      </c>
      <c r="M52" s="19"/>
    </row>
    <row r="53" spans="1:18" outlineLevel="1" x14ac:dyDescent="0.25">
      <c r="A53" s="62"/>
      <c r="B53" s="18"/>
      <c r="C53" s="18"/>
      <c r="D53" s="62"/>
      <c r="E53" s="62"/>
      <c r="F53" s="62"/>
      <c r="G53" s="63"/>
      <c r="H53" s="20"/>
      <c r="I53" s="27"/>
      <c r="J53" s="64">
        <f>SUM(J44:J52)</f>
        <v>51488.689389282663</v>
      </c>
      <c r="M53" s="19"/>
    </row>
    <row r="54" spans="1:18" x14ac:dyDescent="0.25">
      <c r="A54" s="18"/>
      <c r="B54" s="286" t="s">
        <v>434</v>
      </c>
      <c r="C54" s="286"/>
      <c r="D54" s="286"/>
      <c r="E54" s="96"/>
      <c r="F54" s="96"/>
      <c r="G54" s="96"/>
    </row>
    <row r="55" spans="1:18" ht="31.5" outlineLevel="1" x14ac:dyDescent="0.25">
      <c r="A55" s="5">
        <v>28</v>
      </c>
      <c r="B55" s="4" t="s">
        <v>519</v>
      </c>
      <c r="C55" s="4" t="s">
        <v>520</v>
      </c>
      <c r="D55" s="5" t="s">
        <v>24</v>
      </c>
      <c r="E55" s="5">
        <v>1</v>
      </c>
      <c r="F55" s="91">
        <v>2664.58</v>
      </c>
      <c r="G55" s="8">
        <v>2664</v>
      </c>
      <c r="H55" s="107">
        <f>H20</f>
        <v>1.0933965000000001</v>
      </c>
      <c r="I55" s="108">
        <f t="shared" ref="I55:I57" si="4">H55*G55</f>
        <v>2912.8082760000002</v>
      </c>
      <c r="J55" s="109">
        <f t="shared" ref="J55:J57" si="5">I55*1.18</f>
        <v>3437.1137656800001</v>
      </c>
    </row>
    <row r="56" spans="1:18" ht="21" outlineLevel="1" x14ac:dyDescent="0.25">
      <c r="A56" s="5">
        <v>29</v>
      </c>
      <c r="B56" s="4" t="s">
        <v>521</v>
      </c>
      <c r="C56" s="4" t="s">
        <v>522</v>
      </c>
      <c r="D56" s="5" t="s">
        <v>151</v>
      </c>
      <c r="E56" s="5">
        <v>1</v>
      </c>
      <c r="F56" s="5">
        <v>752.13</v>
      </c>
      <c r="G56" s="8">
        <f t="shared" ref="G56:G57" si="6">E56*F56</f>
        <v>752.13</v>
      </c>
      <c r="H56" s="107">
        <f>H20</f>
        <v>1.0933965000000001</v>
      </c>
      <c r="I56" s="108">
        <f t="shared" si="4"/>
        <v>822.37630954500003</v>
      </c>
      <c r="J56" s="109">
        <f t="shared" si="5"/>
        <v>970.40404526309999</v>
      </c>
    </row>
    <row r="57" spans="1:18" ht="21" outlineLevel="1" x14ac:dyDescent="0.25">
      <c r="A57" s="5">
        <v>30</v>
      </c>
      <c r="B57" s="191" t="s">
        <v>153</v>
      </c>
      <c r="C57" s="191" t="s">
        <v>523</v>
      </c>
      <c r="D57" s="5" t="s">
        <v>154</v>
      </c>
      <c r="E57" s="5">
        <v>0.01</v>
      </c>
      <c r="F57" s="91">
        <v>6017.01</v>
      </c>
      <c r="G57" s="8">
        <f t="shared" si="6"/>
        <v>60.170100000000005</v>
      </c>
      <c r="H57" s="107">
        <f>H20</f>
        <v>1.0933965000000001</v>
      </c>
      <c r="I57" s="108">
        <f t="shared" si="4"/>
        <v>65.789776744650013</v>
      </c>
      <c r="J57" s="109">
        <f t="shared" si="5"/>
        <v>77.631936558687016</v>
      </c>
    </row>
    <row r="58" spans="1:18" outlineLevel="1" x14ac:dyDescent="0.25">
      <c r="A58" s="62"/>
      <c r="B58" s="18"/>
      <c r="C58" s="18"/>
      <c r="D58" s="62"/>
      <c r="E58" s="62"/>
      <c r="F58" s="62"/>
      <c r="G58" s="63"/>
      <c r="H58" s="110"/>
      <c r="I58" s="111"/>
      <c r="J58" s="140">
        <f>SUM(J55:J57)</f>
        <v>4485.1497475017868</v>
      </c>
      <c r="M58" s="19"/>
    </row>
    <row r="59" spans="1:18" ht="31.5" customHeight="1" x14ac:dyDescent="0.25">
      <c r="A59" s="18"/>
      <c r="B59" s="286" t="s">
        <v>524</v>
      </c>
      <c r="C59" s="286"/>
      <c r="D59" s="286"/>
      <c r="E59" s="96"/>
      <c r="F59" s="96"/>
      <c r="G59" s="96"/>
    </row>
    <row r="60" spans="1:18" ht="31.5" outlineLevel="1" x14ac:dyDescent="0.25">
      <c r="A60" s="5">
        <v>31</v>
      </c>
      <c r="B60" s="4" t="s">
        <v>34</v>
      </c>
      <c r="C60" s="4" t="s">
        <v>525</v>
      </c>
      <c r="D60" s="5" t="s">
        <v>526</v>
      </c>
      <c r="E60" s="5">
        <v>1</v>
      </c>
      <c r="F60" s="5" t="s">
        <v>527</v>
      </c>
      <c r="G60" s="8">
        <v>0</v>
      </c>
      <c r="H60" s="113">
        <f>H20</f>
        <v>1.0933965000000001</v>
      </c>
      <c r="I60" s="16">
        <f t="shared" ref="I60:I66" si="7">H60*G60</f>
        <v>0</v>
      </c>
      <c r="J60" s="14">
        <f t="shared" ref="J60:J66" si="8">I60*1.18</f>
        <v>0</v>
      </c>
      <c r="L60" s="61"/>
    </row>
    <row r="61" spans="1:18" ht="21" outlineLevel="1" x14ac:dyDescent="0.25">
      <c r="A61" s="5">
        <v>32</v>
      </c>
      <c r="B61" s="4" t="s">
        <v>34</v>
      </c>
      <c r="C61" s="4" t="s">
        <v>528</v>
      </c>
      <c r="D61" s="5" t="s">
        <v>526</v>
      </c>
      <c r="E61" s="5">
        <v>1</v>
      </c>
      <c r="F61" s="5" t="s">
        <v>529</v>
      </c>
      <c r="G61" s="8">
        <v>0</v>
      </c>
      <c r="H61" s="113">
        <f>H20</f>
        <v>1.0933965000000001</v>
      </c>
      <c r="I61" s="16">
        <f t="shared" si="7"/>
        <v>0</v>
      </c>
      <c r="J61" s="14">
        <f t="shared" si="8"/>
        <v>0</v>
      </c>
    </row>
    <row r="62" spans="1:18" ht="21" outlineLevel="1" x14ac:dyDescent="0.25">
      <c r="A62" s="5">
        <v>33</v>
      </c>
      <c r="B62" s="4" t="s">
        <v>34</v>
      </c>
      <c r="C62" s="4" t="s">
        <v>530</v>
      </c>
      <c r="D62" s="5" t="s">
        <v>526</v>
      </c>
      <c r="E62" s="5">
        <v>1</v>
      </c>
      <c r="F62" s="5" t="s">
        <v>531</v>
      </c>
      <c r="G62" s="8">
        <v>0</v>
      </c>
      <c r="H62" s="113">
        <f>H20</f>
        <v>1.0933965000000001</v>
      </c>
      <c r="I62" s="16">
        <f t="shared" si="7"/>
        <v>0</v>
      </c>
      <c r="J62" s="14">
        <f t="shared" si="8"/>
        <v>0</v>
      </c>
    </row>
    <row r="63" spans="1:18" ht="16.5" customHeight="1" outlineLevel="1" x14ac:dyDescent="0.25">
      <c r="A63" s="5">
        <v>34</v>
      </c>
      <c r="B63" s="4" t="s">
        <v>34</v>
      </c>
      <c r="C63" s="4" t="s">
        <v>532</v>
      </c>
      <c r="D63" s="5" t="s">
        <v>526</v>
      </c>
      <c r="E63" s="5">
        <v>1</v>
      </c>
      <c r="F63" s="5" t="s">
        <v>533</v>
      </c>
      <c r="G63" s="91">
        <v>0</v>
      </c>
      <c r="H63" s="113">
        <f>H20</f>
        <v>1.0933965000000001</v>
      </c>
      <c r="I63" s="16">
        <f t="shared" si="7"/>
        <v>0</v>
      </c>
      <c r="J63" s="14">
        <f t="shared" si="8"/>
        <v>0</v>
      </c>
      <c r="R63" s="19"/>
    </row>
    <row r="64" spans="1:18" outlineLevel="1" x14ac:dyDescent="0.25">
      <c r="A64" s="5">
        <v>35</v>
      </c>
      <c r="B64" s="4" t="s">
        <v>34</v>
      </c>
      <c r="C64" s="4" t="s">
        <v>534</v>
      </c>
      <c r="D64" s="5" t="s">
        <v>526</v>
      </c>
      <c r="E64" s="5">
        <v>1</v>
      </c>
      <c r="F64" s="5" t="s">
        <v>535</v>
      </c>
      <c r="G64" s="8">
        <v>0</v>
      </c>
      <c r="H64" s="113">
        <f>H20</f>
        <v>1.0933965000000001</v>
      </c>
      <c r="I64" s="16">
        <f t="shared" si="7"/>
        <v>0</v>
      </c>
      <c r="J64" s="14">
        <f t="shared" si="8"/>
        <v>0</v>
      </c>
      <c r="R64" s="19"/>
    </row>
    <row r="65" spans="1:18" ht="21" outlineLevel="1" x14ac:dyDescent="0.25">
      <c r="A65" s="5">
        <v>36</v>
      </c>
      <c r="B65" s="4" t="s">
        <v>34</v>
      </c>
      <c r="C65" s="4" t="s">
        <v>536</v>
      </c>
      <c r="D65" s="5" t="s">
        <v>526</v>
      </c>
      <c r="E65" s="5">
        <v>1</v>
      </c>
      <c r="F65" s="5" t="s">
        <v>537</v>
      </c>
      <c r="G65" s="8">
        <v>0</v>
      </c>
      <c r="H65" s="113">
        <f>H20</f>
        <v>1.0933965000000001</v>
      </c>
      <c r="I65" s="16">
        <f t="shared" si="7"/>
        <v>0</v>
      </c>
      <c r="J65" s="14">
        <f t="shared" si="8"/>
        <v>0</v>
      </c>
      <c r="R65" s="19"/>
    </row>
    <row r="66" spans="1:18" ht="21" outlineLevel="1" x14ac:dyDescent="0.25">
      <c r="A66" s="5">
        <v>37</v>
      </c>
      <c r="B66" s="191" t="s">
        <v>34</v>
      </c>
      <c r="C66" s="191" t="s">
        <v>538</v>
      </c>
      <c r="D66" s="5" t="s">
        <v>526</v>
      </c>
      <c r="E66" s="5">
        <v>1</v>
      </c>
      <c r="F66" s="5" t="s">
        <v>539</v>
      </c>
      <c r="G66" s="8">
        <v>0</v>
      </c>
      <c r="H66" s="113">
        <f>H20</f>
        <v>1.0933965000000001</v>
      </c>
      <c r="I66" s="16">
        <f t="shared" si="7"/>
        <v>0</v>
      </c>
      <c r="J66" s="14">
        <f t="shared" si="8"/>
        <v>0</v>
      </c>
      <c r="M66" s="19"/>
      <c r="R66" s="19"/>
    </row>
    <row r="67" spans="1:18" outlineLevel="1" x14ac:dyDescent="0.25">
      <c r="A67" s="62"/>
      <c r="B67" s="18"/>
      <c r="C67" s="18"/>
      <c r="D67" s="62"/>
      <c r="E67" s="62"/>
      <c r="F67" s="62"/>
      <c r="G67" s="63"/>
      <c r="H67" s="114"/>
      <c r="I67" s="27"/>
      <c r="J67" s="64">
        <f>SUM(J60:J66)</f>
        <v>0</v>
      </c>
      <c r="M67" s="19"/>
      <c r="R67" s="19"/>
    </row>
    <row r="68" spans="1:18" ht="27" customHeight="1" x14ac:dyDescent="0.25">
      <c r="A68" s="18"/>
      <c r="B68" s="286" t="s">
        <v>540</v>
      </c>
      <c r="C68" s="286"/>
      <c r="D68" s="286"/>
      <c r="E68" s="96"/>
      <c r="F68" s="96"/>
      <c r="G68" s="96"/>
      <c r="H68" s="115"/>
    </row>
    <row r="69" spans="1:18" outlineLevel="1" x14ac:dyDescent="0.25">
      <c r="A69" s="5">
        <v>38</v>
      </c>
      <c r="B69" s="191" t="s">
        <v>34</v>
      </c>
      <c r="C69" s="191" t="s">
        <v>163</v>
      </c>
      <c r="D69" s="5" t="s">
        <v>39</v>
      </c>
      <c r="E69" s="5">
        <v>1</v>
      </c>
      <c r="F69" s="91">
        <v>9136.99</v>
      </c>
      <c r="G69" s="8">
        <v>0</v>
      </c>
      <c r="H69" s="116">
        <f>A20</f>
        <v>1.2087716986800001</v>
      </c>
      <c r="I69" s="16">
        <f t="shared" ref="I69" si="9">H69*G69</f>
        <v>0</v>
      </c>
      <c r="J69" s="14">
        <f t="shared" ref="J69" si="10">I69*1.18</f>
        <v>0</v>
      </c>
      <c r="M69" s="19"/>
      <c r="R69" s="19"/>
    </row>
    <row r="70" spans="1:18" outlineLevel="1" x14ac:dyDescent="0.25">
      <c r="A70" s="62"/>
      <c r="B70" s="18"/>
      <c r="C70" s="18"/>
      <c r="D70" s="62"/>
      <c r="E70" s="62"/>
      <c r="F70" s="117"/>
      <c r="G70" s="63"/>
      <c r="H70" s="118"/>
      <c r="I70" s="27"/>
      <c r="J70" s="64">
        <f>J69</f>
        <v>0</v>
      </c>
      <c r="M70" s="19"/>
      <c r="R70" s="19"/>
    </row>
    <row r="71" spans="1:18" x14ac:dyDescent="0.25">
      <c r="A71" s="18"/>
      <c r="B71" s="286" t="s">
        <v>398</v>
      </c>
      <c r="C71" s="286"/>
      <c r="D71" s="286"/>
      <c r="E71" s="96"/>
      <c r="F71" s="96"/>
      <c r="G71" s="96"/>
      <c r="H71" s="115"/>
    </row>
    <row r="72" spans="1:18" outlineLevel="1" x14ac:dyDescent="0.25">
      <c r="A72" s="5">
        <v>39</v>
      </c>
      <c r="B72" s="4" t="s">
        <v>34</v>
      </c>
      <c r="C72" s="4" t="s">
        <v>541</v>
      </c>
      <c r="D72" s="5" t="s">
        <v>35</v>
      </c>
      <c r="E72" s="5">
        <v>1</v>
      </c>
      <c r="F72" s="5" t="s">
        <v>542</v>
      </c>
      <c r="G72" s="8">
        <v>189779</v>
      </c>
      <c r="H72" s="119">
        <v>1.2087699999999999</v>
      </c>
      <c r="I72" s="16">
        <f t="shared" ref="I72:I91" si="11">H72*G72</f>
        <v>229399.16182999997</v>
      </c>
      <c r="J72" s="14">
        <f t="shared" ref="J72:J91" si="12">I72*1.18</f>
        <v>270691.01095939992</v>
      </c>
      <c r="R72" s="19"/>
    </row>
    <row r="73" spans="1:18" outlineLevel="1" x14ac:dyDescent="0.25">
      <c r="A73" s="5">
        <v>40</v>
      </c>
      <c r="B73" s="4" t="s">
        <v>34</v>
      </c>
      <c r="C73" s="4" t="s">
        <v>543</v>
      </c>
      <c r="D73" s="5" t="s">
        <v>39</v>
      </c>
      <c r="E73" s="5">
        <v>1</v>
      </c>
      <c r="F73" s="5" t="s">
        <v>263</v>
      </c>
      <c r="G73" s="5">
        <v>432</v>
      </c>
      <c r="H73" s="119">
        <v>1.2087699999999999</v>
      </c>
      <c r="I73" s="16">
        <f t="shared" si="11"/>
        <v>522.18863999999996</v>
      </c>
      <c r="J73" s="14">
        <f t="shared" si="12"/>
        <v>616.18259519999992</v>
      </c>
    </row>
    <row r="74" spans="1:18" outlineLevel="1" x14ac:dyDescent="0.25">
      <c r="A74" s="5">
        <v>41</v>
      </c>
      <c r="B74" s="4" t="s">
        <v>34</v>
      </c>
      <c r="C74" s="4" t="s">
        <v>269</v>
      </c>
      <c r="D74" s="5" t="s">
        <v>39</v>
      </c>
      <c r="E74" s="5">
        <v>1</v>
      </c>
      <c r="F74" s="5" t="s">
        <v>270</v>
      </c>
      <c r="G74" s="5">
        <v>186</v>
      </c>
      <c r="H74" s="119">
        <v>1.2087699999999999</v>
      </c>
      <c r="I74" s="16">
        <f t="shared" si="11"/>
        <v>224.83121999999997</v>
      </c>
      <c r="J74" s="14">
        <f t="shared" si="12"/>
        <v>265.30083959999996</v>
      </c>
    </row>
    <row r="75" spans="1:18" outlineLevel="1" x14ac:dyDescent="0.25">
      <c r="A75" s="5">
        <v>42</v>
      </c>
      <c r="B75" s="4" t="s">
        <v>34</v>
      </c>
      <c r="C75" s="4" t="s">
        <v>544</v>
      </c>
      <c r="D75" s="5" t="s">
        <v>39</v>
      </c>
      <c r="E75" s="5">
        <v>1</v>
      </c>
      <c r="F75" s="5" t="s">
        <v>545</v>
      </c>
      <c r="G75" s="8">
        <v>83.4</v>
      </c>
      <c r="H75" s="119">
        <v>1.2087699999999999</v>
      </c>
      <c r="I75" s="16">
        <f t="shared" si="11"/>
        <v>100.811418</v>
      </c>
      <c r="J75" s="14">
        <f t="shared" si="12"/>
        <v>118.95747324</v>
      </c>
    </row>
    <row r="76" spans="1:18" outlineLevel="1" x14ac:dyDescent="0.25">
      <c r="A76" s="5">
        <v>43</v>
      </c>
      <c r="B76" s="4" t="s">
        <v>34</v>
      </c>
      <c r="C76" s="4" t="s">
        <v>546</v>
      </c>
      <c r="D76" s="5" t="s">
        <v>47</v>
      </c>
      <c r="E76" s="5">
        <v>1</v>
      </c>
      <c r="F76" s="5" t="s">
        <v>547</v>
      </c>
      <c r="G76" s="5">
        <v>146</v>
      </c>
      <c r="H76" s="119">
        <v>1.2087699999999999</v>
      </c>
      <c r="I76" s="16">
        <f t="shared" si="11"/>
        <v>176.48041999999998</v>
      </c>
      <c r="J76" s="14">
        <f t="shared" si="12"/>
        <v>208.24689559999996</v>
      </c>
    </row>
    <row r="77" spans="1:18" outlineLevel="1" x14ac:dyDescent="0.25">
      <c r="A77" s="5">
        <v>44</v>
      </c>
      <c r="B77" s="4" t="s">
        <v>34</v>
      </c>
      <c r="C77" s="4" t="s">
        <v>548</v>
      </c>
      <c r="D77" s="5" t="s">
        <v>49</v>
      </c>
      <c r="E77" s="5">
        <v>1</v>
      </c>
      <c r="F77" s="5" t="s">
        <v>549</v>
      </c>
      <c r="G77" s="8">
        <v>1900</v>
      </c>
      <c r="H77" s="119">
        <v>1.2087699999999999</v>
      </c>
      <c r="I77" s="16">
        <f t="shared" si="11"/>
        <v>2296.663</v>
      </c>
      <c r="J77" s="14">
        <f t="shared" si="12"/>
        <v>2710.0623399999999</v>
      </c>
    </row>
    <row r="78" spans="1:18" outlineLevel="1" x14ac:dyDescent="0.25">
      <c r="A78" s="5">
        <v>45</v>
      </c>
      <c r="B78" s="4" t="s">
        <v>34</v>
      </c>
      <c r="C78" s="4" t="s">
        <v>550</v>
      </c>
      <c r="D78" s="5" t="s">
        <v>39</v>
      </c>
      <c r="E78" s="5">
        <v>1</v>
      </c>
      <c r="F78" s="5" t="s">
        <v>551</v>
      </c>
      <c r="G78" s="5">
        <v>58</v>
      </c>
      <c r="H78" s="119">
        <v>1.2087699999999999</v>
      </c>
      <c r="I78" s="16">
        <f t="shared" si="11"/>
        <v>70.10866</v>
      </c>
      <c r="J78" s="14">
        <f t="shared" si="12"/>
        <v>82.728218799999993</v>
      </c>
    </row>
    <row r="79" spans="1:18" outlineLevel="1" x14ac:dyDescent="0.25">
      <c r="A79" s="5">
        <v>46</v>
      </c>
      <c r="B79" s="4" t="s">
        <v>34</v>
      </c>
      <c r="C79" s="4" t="s">
        <v>552</v>
      </c>
      <c r="D79" s="5" t="s">
        <v>39</v>
      </c>
      <c r="E79" s="5">
        <v>1</v>
      </c>
      <c r="F79" s="5" t="s">
        <v>553</v>
      </c>
      <c r="G79" s="5">
        <v>66</v>
      </c>
      <c r="H79" s="119">
        <v>1.2087699999999999</v>
      </c>
      <c r="I79" s="16">
        <f t="shared" si="11"/>
        <v>79.778819999999996</v>
      </c>
      <c r="J79" s="14">
        <f t="shared" si="12"/>
        <v>94.139007599999985</v>
      </c>
    </row>
    <row r="80" spans="1:18" outlineLevel="1" x14ac:dyDescent="0.25">
      <c r="A80" s="5">
        <v>47</v>
      </c>
      <c r="B80" s="4" t="s">
        <v>34</v>
      </c>
      <c r="C80" s="4" t="s">
        <v>554</v>
      </c>
      <c r="D80" s="5" t="s">
        <v>39</v>
      </c>
      <c r="E80" s="5">
        <v>1</v>
      </c>
      <c r="F80" s="5" t="s">
        <v>555</v>
      </c>
      <c r="G80" s="5">
        <v>195</v>
      </c>
      <c r="H80" s="119">
        <v>1.2087699999999999</v>
      </c>
      <c r="I80" s="16">
        <f t="shared" si="11"/>
        <v>235.71014999999997</v>
      </c>
      <c r="J80" s="14">
        <f t="shared" si="12"/>
        <v>278.13797699999998</v>
      </c>
    </row>
    <row r="81" spans="1:14" outlineLevel="1" x14ac:dyDescent="0.25">
      <c r="A81" s="5">
        <v>48</v>
      </c>
      <c r="B81" s="4" t="s">
        <v>34</v>
      </c>
      <c r="C81" s="4" t="s">
        <v>290</v>
      </c>
      <c r="D81" s="5" t="s">
        <v>39</v>
      </c>
      <c r="E81" s="5">
        <v>1</v>
      </c>
      <c r="F81" s="5" t="s">
        <v>556</v>
      </c>
      <c r="G81" s="8">
        <v>1139</v>
      </c>
      <c r="H81" s="119">
        <v>1.2087699999999999</v>
      </c>
      <c r="I81" s="16">
        <f t="shared" si="11"/>
        <v>1376.7890299999999</v>
      </c>
      <c r="J81" s="14">
        <f t="shared" si="12"/>
        <v>1624.6110553999997</v>
      </c>
    </row>
    <row r="82" spans="1:14" outlineLevel="1" x14ac:dyDescent="0.25">
      <c r="A82" s="5">
        <v>49</v>
      </c>
      <c r="B82" s="4" t="s">
        <v>34</v>
      </c>
      <c r="C82" s="4" t="s">
        <v>292</v>
      </c>
      <c r="D82" s="5" t="s">
        <v>39</v>
      </c>
      <c r="E82" s="5">
        <v>1</v>
      </c>
      <c r="F82" s="5" t="s">
        <v>557</v>
      </c>
      <c r="G82" s="5">
        <v>210</v>
      </c>
      <c r="H82" s="119">
        <v>1.2087699999999999</v>
      </c>
      <c r="I82" s="16">
        <f t="shared" si="11"/>
        <v>253.84169999999997</v>
      </c>
      <c r="J82" s="14">
        <f t="shared" si="12"/>
        <v>299.53320599999995</v>
      </c>
    </row>
    <row r="83" spans="1:14" outlineLevel="1" x14ac:dyDescent="0.25">
      <c r="A83" s="5">
        <v>50</v>
      </c>
      <c r="B83" s="4" t="s">
        <v>34</v>
      </c>
      <c r="C83" s="4" t="s">
        <v>294</v>
      </c>
      <c r="D83" s="5" t="s">
        <v>39</v>
      </c>
      <c r="E83" s="5">
        <v>1</v>
      </c>
      <c r="F83" s="5" t="s">
        <v>558</v>
      </c>
      <c r="G83" s="8">
        <v>1027</v>
      </c>
      <c r="H83" s="119">
        <v>1.2087699999999999</v>
      </c>
      <c r="I83" s="16">
        <f t="shared" si="11"/>
        <v>1241.40679</v>
      </c>
      <c r="J83" s="14">
        <f t="shared" si="12"/>
        <v>1464.8600122</v>
      </c>
    </row>
    <row r="84" spans="1:14" outlineLevel="1" x14ac:dyDescent="0.25">
      <c r="A84" s="5">
        <v>51</v>
      </c>
      <c r="B84" s="4" t="s">
        <v>34</v>
      </c>
      <c r="C84" s="4" t="s">
        <v>296</v>
      </c>
      <c r="D84" s="5" t="s">
        <v>39</v>
      </c>
      <c r="E84" s="5">
        <v>1</v>
      </c>
      <c r="F84" s="5" t="s">
        <v>559</v>
      </c>
      <c r="G84" s="5">
        <v>158</v>
      </c>
      <c r="H84" s="119">
        <v>1.2087699999999999</v>
      </c>
      <c r="I84" s="16">
        <f t="shared" si="11"/>
        <v>190.98566</v>
      </c>
      <c r="J84" s="14">
        <f t="shared" si="12"/>
        <v>225.36307879999998</v>
      </c>
    </row>
    <row r="85" spans="1:14" outlineLevel="1" x14ac:dyDescent="0.25">
      <c r="A85" s="5">
        <v>52</v>
      </c>
      <c r="B85" s="4" t="s">
        <v>34</v>
      </c>
      <c r="C85" s="4" t="s">
        <v>298</v>
      </c>
      <c r="D85" s="5" t="s">
        <v>39</v>
      </c>
      <c r="E85" s="5">
        <v>3</v>
      </c>
      <c r="F85" s="5" t="s">
        <v>560</v>
      </c>
      <c r="G85" s="8">
        <v>517.4</v>
      </c>
      <c r="H85" s="119">
        <v>1.2087699999999999</v>
      </c>
      <c r="I85" s="16">
        <f t="shared" si="11"/>
        <v>625.41759799999988</v>
      </c>
      <c r="J85" s="14">
        <f t="shared" si="12"/>
        <v>737.99276563999979</v>
      </c>
    </row>
    <row r="86" spans="1:14" outlineLevel="1" x14ac:dyDescent="0.25">
      <c r="A86" s="5">
        <v>53</v>
      </c>
      <c r="B86" s="4" t="s">
        <v>34</v>
      </c>
      <c r="C86" s="4" t="s">
        <v>561</v>
      </c>
      <c r="D86" s="5" t="s">
        <v>39</v>
      </c>
      <c r="E86" s="5">
        <v>1</v>
      </c>
      <c r="F86" s="5" t="s">
        <v>562</v>
      </c>
      <c r="G86" s="5">
        <v>925</v>
      </c>
      <c r="H86" s="119">
        <v>1.2087699999999999</v>
      </c>
      <c r="I86" s="16">
        <f t="shared" si="11"/>
        <v>1118.1122499999999</v>
      </c>
      <c r="J86" s="14">
        <f t="shared" si="12"/>
        <v>1319.3724549999997</v>
      </c>
    </row>
    <row r="87" spans="1:14" outlineLevel="1" x14ac:dyDescent="0.25">
      <c r="A87" s="5">
        <v>54</v>
      </c>
      <c r="B87" s="4" t="s">
        <v>34</v>
      </c>
      <c r="C87" s="4" t="s">
        <v>563</v>
      </c>
      <c r="D87" s="5" t="s">
        <v>41</v>
      </c>
      <c r="E87" s="5">
        <v>1</v>
      </c>
      <c r="F87" s="5" t="s">
        <v>208</v>
      </c>
      <c r="G87" s="5">
        <v>55</v>
      </c>
      <c r="H87" s="119">
        <v>1.2087699999999999</v>
      </c>
      <c r="I87" s="16">
        <f t="shared" si="11"/>
        <v>66.482349999999997</v>
      </c>
      <c r="J87" s="14">
        <f t="shared" si="12"/>
        <v>78.449172999999988</v>
      </c>
    </row>
    <row r="88" spans="1:14" outlineLevel="1" x14ac:dyDescent="0.25">
      <c r="A88" s="5">
        <v>55</v>
      </c>
      <c r="B88" s="4" t="s">
        <v>34</v>
      </c>
      <c r="C88" s="4" t="s">
        <v>564</v>
      </c>
      <c r="D88" s="5" t="s">
        <v>41</v>
      </c>
      <c r="E88" s="5">
        <v>1</v>
      </c>
      <c r="F88" s="5" t="s">
        <v>208</v>
      </c>
      <c r="G88" s="5">
        <v>55</v>
      </c>
      <c r="H88" s="119">
        <v>1.2087699999999999</v>
      </c>
      <c r="I88" s="16">
        <f t="shared" si="11"/>
        <v>66.482349999999997</v>
      </c>
      <c r="J88" s="14">
        <f t="shared" si="12"/>
        <v>78.449172999999988</v>
      </c>
    </row>
    <row r="89" spans="1:14" outlineLevel="1" x14ac:dyDescent="0.25">
      <c r="A89" s="5">
        <v>56</v>
      </c>
      <c r="B89" s="4" t="s">
        <v>34</v>
      </c>
      <c r="C89" s="4" t="s">
        <v>210</v>
      </c>
      <c r="D89" s="5" t="s">
        <v>41</v>
      </c>
      <c r="E89" s="5">
        <v>1</v>
      </c>
      <c r="F89" s="5" t="s">
        <v>329</v>
      </c>
      <c r="G89" s="8">
        <v>74.3</v>
      </c>
      <c r="H89" s="119">
        <v>1.2087699999999999</v>
      </c>
      <c r="I89" s="16">
        <f t="shared" si="11"/>
        <v>89.811610999999985</v>
      </c>
      <c r="J89" s="14">
        <f t="shared" si="12"/>
        <v>105.97770097999998</v>
      </c>
    </row>
    <row r="90" spans="1:14" outlineLevel="1" x14ac:dyDescent="0.25">
      <c r="A90" s="5">
        <v>57</v>
      </c>
      <c r="B90" s="4" t="s">
        <v>34</v>
      </c>
      <c r="C90" s="4" t="s">
        <v>213</v>
      </c>
      <c r="D90" s="5" t="s">
        <v>41</v>
      </c>
      <c r="E90" s="5">
        <v>1</v>
      </c>
      <c r="F90" s="5" t="s">
        <v>214</v>
      </c>
      <c r="G90" s="5">
        <v>68</v>
      </c>
      <c r="H90" s="119">
        <v>1.2087699999999999</v>
      </c>
      <c r="I90" s="16">
        <f t="shared" si="11"/>
        <v>82.196359999999999</v>
      </c>
      <c r="J90" s="14">
        <f t="shared" si="12"/>
        <v>96.991704799999994</v>
      </c>
    </row>
    <row r="91" spans="1:14" ht="21" outlineLevel="1" x14ac:dyDescent="0.25">
      <c r="A91" s="5">
        <v>58</v>
      </c>
      <c r="B91" s="4" t="s">
        <v>216</v>
      </c>
      <c r="C91" s="4" t="s">
        <v>332</v>
      </c>
      <c r="D91" s="5" t="s">
        <v>57</v>
      </c>
      <c r="E91" s="5">
        <v>1</v>
      </c>
      <c r="F91" s="5" t="s">
        <v>218</v>
      </c>
      <c r="G91" s="5">
        <v>526</v>
      </c>
      <c r="H91" s="119">
        <v>1.2087699999999999</v>
      </c>
      <c r="I91" s="16">
        <f t="shared" si="11"/>
        <v>635.81301999999994</v>
      </c>
      <c r="J91" s="14">
        <f t="shared" si="12"/>
        <v>750.25936359999992</v>
      </c>
      <c r="M91" s="19"/>
      <c r="N91" s="19"/>
    </row>
    <row r="92" spans="1:14" outlineLevel="1" x14ac:dyDescent="0.25">
      <c r="A92" s="5"/>
      <c r="B92" s="4"/>
      <c r="C92" s="4"/>
      <c r="D92" s="5"/>
      <c r="E92" s="5"/>
      <c r="F92" s="5"/>
      <c r="G92" s="5"/>
      <c r="H92" s="120"/>
      <c r="I92" s="16"/>
      <c r="J92" s="121">
        <f>SUM(J72:J91)</f>
        <v>281846.62599485985</v>
      </c>
      <c r="M92" s="19"/>
      <c r="N92" s="19"/>
    </row>
    <row r="93" spans="1:14" s="73" customFormat="1" x14ac:dyDescent="0.25">
      <c r="A93" s="70"/>
      <c r="B93" s="69"/>
      <c r="C93" s="69"/>
      <c r="D93" s="70"/>
      <c r="E93" s="70"/>
      <c r="F93" s="70"/>
      <c r="G93" s="70"/>
      <c r="H93" s="122"/>
      <c r="I93" s="123"/>
      <c r="J93" s="124">
        <f>J92+J70+J67+J58+J53+J42</f>
        <v>373788.63860459102</v>
      </c>
      <c r="M93" s="125"/>
      <c r="N93" s="125"/>
    </row>
    <row r="94" spans="1:14" s="52" customFormat="1" hidden="1" x14ac:dyDescent="0.25">
      <c r="A94" s="50"/>
      <c r="B94" s="231" t="s">
        <v>335</v>
      </c>
      <c r="C94" s="231"/>
      <c r="D94" s="51"/>
      <c r="E94" s="51"/>
      <c r="F94" s="51"/>
      <c r="G94" s="51"/>
      <c r="H94" s="51"/>
      <c r="I94" s="51"/>
      <c r="J94" s="51"/>
    </row>
    <row r="95" spans="1:14" s="52" customFormat="1" hidden="1" x14ac:dyDescent="0.25">
      <c r="A95" s="51"/>
      <c r="B95" s="51"/>
      <c r="C95" s="67" t="s">
        <v>565</v>
      </c>
      <c r="D95" s="51"/>
      <c r="E95" s="51"/>
      <c r="F95" s="51"/>
      <c r="G95" s="51"/>
      <c r="H95" s="51"/>
      <c r="I95" s="51"/>
      <c r="J95" s="51"/>
    </row>
    <row r="96" spans="1:14" s="52" customFormat="1" ht="21" hidden="1" x14ac:dyDescent="0.25">
      <c r="A96" s="51"/>
      <c r="B96" s="56"/>
      <c r="C96" s="56" t="s">
        <v>448</v>
      </c>
      <c r="D96" s="57" t="s">
        <v>79</v>
      </c>
      <c r="E96" s="57">
        <v>1</v>
      </c>
      <c r="F96" s="51"/>
      <c r="G96" s="51"/>
      <c r="H96" s="51"/>
      <c r="I96" s="58">
        <f t="shared" ref="I96:J107" si="13">I24</f>
        <v>846.14018907599996</v>
      </c>
      <c r="J96" s="66">
        <f t="shared" si="13"/>
        <v>998.44542310967995</v>
      </c>
    </row>
    <row r="97" spans="1:22" s="52" customFormat="1" ht="31.5" hidden="1" x14ac:dyDescent="0.25">
      <c r="A97" s="51"/>
      <c r="B97" s="56"/>
      <c r="C97" s="126" t="s">
        <v>451</v>
      </c>
      <c r="D97" s="57" t="s">
        <v>71</v>
      </c>
      <c r="E97" s="57" t="s">
        <v>12</v>
      </c>
      <c r="F97" s="51"/>
      <c r="G97" s="51"/>
      <c r="H97" s="51"/>
      <c r="I97" s="58">
        <f t="shared" si="13"/>
        <v>72.061389728999998</v>
      </c>
      <c r="J97" s="66">
        <f t="shared" si="13"/>
        <v>85.032439880219997</v>
      </c>
      <c r="M97" s="127"/>
    </row>
    <row r="98" spans="1:22" s="52" customFormat="1" ht="31.5" hidden="1" x14ac:dyDescent="0.25">
      <c r="A98" s="51"/>
      <c r="B98" s="56"/>
      <c r="C98" s="126" t="s">
        <v>454</v>
      </c>
      <c r="D98" s="57" t="s">
        <v>71</v>
      </c>
      <c r="E98" s="57" t="s">
        <v>12</v>
      </c>
      <c r="F98" s="51"/>
      <c r="G98" s="51"/>
      <c r="H98" s="51"/>
      <c r="I98" s="58">
        <f t="shared" si="13"/>
        <v>26.732451028499998</v>
      </c>
      <c r="J98" s="66">
        <f t="shared" si="13"/>
        <v>31.544292213629998</v>
      </c>
    </row>
    <row r="99" spans="1:22" s="52" customFormat="1" ht="31.5" hidden="1" x14ac:dyDescent="0.25">
      <c r="A99" s="51"/>
      <c r="B99" s="56"/>
      <c r="C99" s="126" t="s">
        <v>457</v>
      </c>
      <c r="D99" s="57" t="s">
        <v>71</v>
      </c>
      <c r="E99" s="57" t="s">
        <v>12</v>
      </c>
      <c r="F99" s="51"/>
      <c r="G99" s="51"/>
      <c r="H99" s="51"/>
      <c r="I99" s="58">
        <f t="shared" si="13"/>
        <v>46.491219179999995</v>
      </c>
      <c r="J99" s="66">
        <f t="shared" si="13"/>
        <v>54.859638632399992</v>
      </c>
    </row>
    <row r="100" spans="1:22" s="52" customFormat="1" ht="31.5" hidden="1" x14ac:dyDescent="0.25">
      <c r="A100" s="51"/>
      <c r="B100" s="56"/>
      <c r="C100" s="126" t="s">
        <v>460</v>
      </c>
      <c r="D100" s="57" t="s">
        <v>461</v>
      </c>
      <c r="E100" s="57" t="s">
        <v>12</v>
      </c>
      <c r="F100" s="51"/>
      <c r="G100" s="51"/>
      <c r="H100" s="51"/>
      <c r="I100" s="58">
        <f t="shared" si="13"/>
        <v>73.223670208499996</v>
      </c>
      <c r="J100" s="66">
        <f t="shared" si="13"/>
        <v>86.403930846029994</v>
      </c>
      <c r="M100" s="128"/>
    </row>
    <row r="101" spans="1:22" s="52" customFormat="1" ht="31.5" hidden="1" x14ac:dyDescent="0.25">
      <c r="A101" s="51"/>
      <c r="B101" s="56"/>
      <c r="C101" s="126" t="s">
        <v>464</v>
      </c>
      <c r="D101" s="57" t="s">
        <v>461</v>
      </c>
      <c r="E101" s="57" t="s">
        <v>12</v>
      </c>
      <c r="F101" s="51"/>
      <c r="G101" s="51"/>
      <c r="H101" s="51"/>
      <c r="I101" s="58">
        <f t="shared" si="13"/>
        <v>204.09645220019999</v>
      </c>
      <c r="J101" s="66">
        <f t="shared" si="13"/>
        <v>240.83381359623598</v>
      </c>
    </row>
    <row r="102" spans="1:22" s="52" customFormat="1" ht="31.5" hidden="1" x14ac:dyDescent="0.25">
      <c r="A102" s="51"/>
      <c r="B102" s="56"/>
      <c r="C102" s="126" t="s">
        <v>467</v>
      </c>
      <c r="D102" s="57" t="s">
        <v>71</v>
      </c>
      <c r="E102" s="57" t="s">
        <v>12</v>
      </c>
      <c r="F102" s="51"/>
      <c r="G102" s="51"/>
      <c r="H102" s="51"/>
      <c r="I102" s="58">
        <f t="shared" si="13"/>
        <v>233.61837637949998</v>
      </c>
      <c r="J102" s="66">
        <f t="shared" si="13"/>
        <v>275.66968412780994</v>
      </c>
    </row>
    <row r="103" spans="1:22" s="52" customFormat="1" ht="21" hidden="1" x14ac:dyDescent="0.25">
      <c r="A103" s="51"/>
      <c r="B103" s="56"/>
      <c r="C103" s="126" t="s">
        <v>470</v>
      </c>
      <c r="D103" s="57" t="s">
        <v>83</v>
      </c>
      <c r="E103" s="57">
        <v>1</v>
      </c>
      <c r="F103" s="51"/>
      <c r="G103" s="51"/>
      <c r="H103" s="51"/>
      <c r="I103" s="58">
        <f t="shared" si="13"/>
        <v>197.58768151499999</v>
      </c>
      <c r="J103" s="66">
        <f t="shared" si="13"/>
        <v>233.15346418769997</v>
      </c>
      <c r="M103" s="129"/>
    </row>
    <row r="104" spans="1:22" s="52" customFormat="1" ht="21" hidden="1" x14ac:dyDescent="0.25">
      <c r="A104" s="51"/>
      <c r="B104" s="56"/>
      <c r="C104" s="126" t="s">
        <v>82</v>
      </c>
      <c r="D104" s="57" t="s">
        <v>472</v>
      </c>
      <c r="E104" s="57">
        <v>1</v>
      </c>
      <c r="F104" s="51"/>
      <c r="G104" s="51"/>
      <c r="H104" s="51"/>
      <c r="I104" s="58">
        <f t="shared" si="13"/>
        <v>183.64031576099998</v>
      </c>
      <c r="J104" s="66">
        <f t="shared" si="13"/>
        <v>216.69557259797998</v>
      </c>
    </row>
    <row r="105" spans="1:22" s="52" customFormat="1" ht="31.5" hidden="1" x14ac:dyDescent="0.25">
      <c r="A105" s="51"/>
      <c r="B105" s="56"/>
      <c r="C105" s="126" t="s">
        <v>474</v>
      </c>
      <c r="D105" s="57" t="s">
        <v>83</v>
      </c>
      <c r="E105" s="57">
        <v>1</v>
      </c>
      <c r="F105" s="51"/>
      <c r="G105" s="51"/>
      <c r="H105" s="51"/>
      <c r="I105" s="58">
        <f t="shared" si="13"/>
        <v>108.09208459349999</v>
      </c>
      <c r="J105" s="66">
        <f t="shared" si="13"/>
        <v>127.54865982032999</v>
      </c>
    </row>
    <row r="106" spans="1:22" s="52" customFormat="1" ht="21" hidden="1" x14ac:dyDescent="0.25">
      <c r="A106" s="51"/>
      <c r="B106" s="56"/>
      <c r="C106" s="126" t="s">
        <v>89</v>
      </c>
      <c r="D106" s="57" t="s">
        <v>472</v>
      </c>
      <c r="E106" s="57">
        <v>1</v>
      </c>
      <c r="F106" s="51"/>
      <c r="G106" s="51"/>
      <c r="H106" s="51"/>
      <c r="I106" s="58">
        <f t="shared" si="13"/>
        <v>183.64031576099998</v>
      </c>
      <c r="J106" s="66">
        <f t="shared" si="13"/>
        <v>216.69557259797998</v>
      </c>
    </row>
    <row r="107" spans="1:22" s="52" customFormat="1" ht="52.5" hidden="1" x14ac:dyDescent="0.25">
      <c r="A107" s="51"/>
      <c r="B107" s="56"/>
      <c r="C107" s="126" t="s">
        <v>566</v>
      </c>
      <c r="D107" s="57" t="s">
        <v>30</v>
      </c>
      <c r="E107" s="57" t="s">
        <v>12</v>
      </c>
      <c r="F107" s="51"/>
      <c r="G107" s="51"/>
      <c r="H107" s="51"/>
      <c r="I107" s="58">
        <f t="shared" si="13"/>
        <v>67.412267810999992</v>
      </c>
      <c r="J107" s="66">
        <f t="shared" si="13"/>
        <v>79.54647601697998</v>
      </c>
    </row>
    <row r="108" spans="1:22" s="52" customFormat="1" ht="67.5" hidden="1" customHeight="1" x14ac:dyDescent="0.25">
      <c r="A108" s="51"/>
      <c r="B108" s="56"/>
      <c r="C108" s="126" t="s">
        <v>567</v>
      </c>
      <c r="D108" s="57" t="s">
        <v>30</v>
      </c>
      <c r="E108" s="57" t="s">
        <v>12</v>
      </c>
      <c r="F108" s="51"/>
      <c r="G108" s="51"/>
      <c r="H108" s="51"/>
      <c r="I108" s="58" t="e">
        <f>#REF!</f>
        <v>#REF!</v>
      </c>
      <c r="J108" s="66" t="e">
        <f>#REF!</f>
        <v>#REF!</v>
      </c>
      <c r="M108" s="287"/>
      <c r="N108" s="287"/>
      <c r="O108" s="287"/>
      <c r="P108" s="287"/>
      <c r="Q108" s="287"/>
      <c r="R108" s="287"/>
      <c r="S108" s="287"/>
      <c r="T108" s="287"/>
      <c r="U108" s="287"/>
      <c r="V108" s="287"/>
    </row>
    <row r="109" spans="1:22" s="52" customFormat="1" ht="73.5" hidden="1" x14ac:dyDescent="0.25">
      <c r="A109" s="51"/>
      <c r="B109" s="56"/>
      <c r="C109" s="126" t="s">
        <v>568</v>
      </c>
      <c r="D109" s="57" t="s">
        <v>480</v>
      </c>
      <c r="E109" s="57" t="s">
        <v>246</v>
      </c>
      <c r="F109" s="51"/>
      <c r="G109" s="51"/>
      <c r="H109" s="51"/>
      <c r="I109" s="58">
        <f t="shared" ref="I109:J113" si="14">I36</f>
        <v>138.31137706049998</v>
      </c>
      <c r="J109" s="66">
        <f t="shared" si="14"/>
        <v>163.20742493138997</v>
      </c>
    </row>
    <row r="110" spans="1:22" s="52" customFormat="1" ht="73.5" hidden="1" x14ac:dyDescent="0.25">
      <c r="A110" s="51"/>
      <c r="B110" s="56"/>
      <c r="C110" s="126" t="s">
        <v>569</v>
      </c>
      <c r="D110" s="57" t="s">
        <v>484</v>
      </c>
      <c r="E110" s="57">
        <v>1</v>
      </c>
      <c r="F110" s="51"/>
      <c r="G110" s="51"/>
      <c r="H110" s="51"/>
      <c r="I110" s="58">
        <f t="shared" si="14"/>
        <v>1563.2672449274999</v>
      </c>
      <c r="J110" s="66">
        <f t="shared" si="14"/>
        <v>1844.6553490144497</v>
      </c>
    </row>
    <row r="111" spans="1:22" s="52" customFormat="1" ht="63" hidden="1" x14ac:dyDescent="0.25">
      <c r="A111" s="51"/>
      <c r="B111" s="56"/>
      <c r="C111" s="126" t="s">
        <v>570</v>
      </c>
      <c r="D111" s="57" t="s">
        <v>484</v>
      </c>
      <c r="E111" s="57">
        <v>1</v>
      </c>
      <c r="F111" s="51"/>
      <c r="G111" s="51"/>
      <c r="H111" s="51"/>
      <c r="I111" s="58">
        <f t="shared" si="14"/>
        <v>25148.262734941498</v>
      </c>
      <c r="J111" s="66">
        <f t="shared" si="14"/>
        <v>29674.950027230967</v>
      </c>
    </row>
    <row r="112" spans="1:22" s="52" customFormat="1" ht="21" hidden="1" x14ac:dyDescent="0.25">
      <c r="A112" s="51"/>
      <c r="B112" s="56"/>
      <c r="C112" s="126" t="s">
        <v>490</v>
      </c>
      <c r="D112" s="57" t="s">
        <v>83</v>
      </c>
      <c r="E112" s="57">
        <v>1</v>
      </c>
      <c r="F112" s="51"/>
      <c r="G112" s="51"/>
      <c r="H112" s="51"/>
      <c r="I112" s="58">
        <f t="shared" si="14"/>
        <v>319.62713186249999</v>
      </c>
      <c r="J112" s="66">
        <f t="shared" si="14"/>
        <v>377.16001559774998</v>
      </c>
    </row>
    <row r="113" spans="1:11" s="52" customFormat="1" ht="31.5" hidden="1" x14ac:dyDescent="0.25">
      <c r="A113" s="51"/>
      <c r="B113" s="56"/>
      <c r="C113" s="126" t="s">
        <v>493</v>
      </c>
      <c r="D113" s="57" t="s">
        <v>83</v>
      </c>
      <c r="E113" s="57">
        <v>1</v>
      </c>
      <c r="F113" s="51"/>
      <c r="G113" s="51"/>
      <c r="H113" s="51"/>
      <c r="I113" s="58">
        <f t="shared" si="14"/>
        <v>749.67090927749996</v>
      </c>
      <c r="J113" s="66">
        <f t="shared" si="14"/>
        <v>884.61167294744996</v>
      </c>
    </row>
    <row r="114" spans="1:11" s="52" customFormat="1" ht="21" hidden="1" x14ac:dyDescent="0.25">
      <c r="A114" s="51"/>
      <c r="B114" s="56"/>
      <c r="C114" s="126" t="s">
        <v>496</v>
      </c>
      <c r="D114" s="57" t="s">
        <v>83</v>
      </c>
      <c r="E114" s="57">
        <v>1</v>
      </c>
      <c r="F114" s="51"/>
      <c r="G114" s="51"/>
      <c r="H114" s="51"/>
      <c r="I114" s="58">
        <f t="shared" ref="I114:J114" si="15">I41</f>
        <v>319.62713186249999</v>
      </c>
      <c r="J114" s="66">
        <f t="shared" si="15"/>
        <v>377.16001559774998</v>
      </c>
    </row>
    <row r="115" spans="1:11" s="52" customFormat="1" hidden="1" x14ac:dyDescent="0.25">
      <c r="A115" s="51"/>
      <c r="B115" s="51"/>
      <c r="C115" s="130" t="s">
        <v>571</v>
      </c>
      <c r="D115" s="51"/>
      <c r="E115" s="51"/>
      <c r="F115" s="51"/>
      <c r="G115" s="51"/>
      <c r="H115" s="51"/>
      <c r="I115" s="51"/>
      <c r="J115" s="51"/>
    </row>
    <row r="116" spans="1:11" s="52" customFormat="1" ht="31.5" hidden="1" x14ac:dyDescent="0.25">
      <c r="A116" s="51"/>
      <c r="B116" s="56"/>
      <c r="C116" s="126" t="s">
        <v>498</v>
      </c>
      <c r="D116" s="57" t="s">
        <v>109</v>
      </c>
      <c r="E116" s="57">
        <v>1</v>
      </c>
      <c r="F116" s="51"/>
      <c r="G116" s="51"/>
      <c r="H116" s="51"/>
      <c r="I116" s="58">
        <f>I44</f>
        <v>753.06476827764004</v>
      </c>
      <c r="J116" s="66">
        <f t="shared" ref="J116:J126" si="16">I116*K116</f>
        <v>888.61642656761524</v>
      </c>
      <c r="K116" s="52">
        <v>1.18</v>
      </c>
    </row>
    <row r="117" spans="1:11" s="52" customFormat="1" ht="31.5" hidden="1" x14ac:dyDescent="0.25">
      <c r="A117" s="51"/>
      <c r="B117" s="56"/>
      <c r="C117" s="126" t="s">
        <v>500</v>
      </c>
      <c r="D117" s="57" t="s">
        <v>484</v>
      </c>
      <c r="E117" s="57">
        <v>1</v>
      </c>
      <c r="F117" s="51"/>
      <c r="G117" s="51"/>
      <c r="H117" s="51"/>
      <c r="I117" s="58">
        <f>I45+I69+I72*0.01+I73*3+I74*6+I75*4+I76*10+I77+I78*3+I79+I80*9+I81+I82+I84+I85*3+I86*2+I91*0.6</f>
        <v>20749.011769476296</v>
      </c>
      <c r="J117" s="66">
        <f t="shared" si="16"/>
        <v>24483.833887982029</v>
      </c>
      <c r="K117" s="52">
        <v>1.18</v>
      </c>
    </row>
    <row r="118" spans="1:11" s="52" customFormat="1" ht="31.5" hidden="1" x14ac:dyDescent="0.25">
      <c r="A118" s="51"/>
      <c r="B118" s="56"/>
      <c r="C118" s="56" t="s">
        <v>572</v>
      </c>
      <c r="D118" s="57" t="s">
        <v>484</v>
      </c>
      <c r="E118" s="57">
        <v>1</v>
      </c>
      <c r="F118" s="51"/>
      <c r="G118" s="51"/>
      <c r="H118" s="51"/>
      <c r="I118" s="58">
        <f>I46+I60+I65+I66*3</f>
        <v>37364.341977897486</v>
      </c>
      <c r="J118" s="66">
        <f t="shared" si="16"/>
        <v>44089.923533919035</v>
      </c>
      <c r="K118" s="52">
        <v>1.18</v>
      </c>
    </row>
    <row r="119" spans="1:11" s="52" customFormat="1" ht="31.5" hidden="1" x14ac:dyDescent="0.25">
      <c r="A119" s="51"/>
      <c r="B119" s="56"/>
      <c r="C119" s="56" t="s">
        <v>573</v>
      </c>
      <c r="D119" s="57" t="s">
        <v>484</v>
      </c>
      <c r="E119" s="57">
        <v>1</v>
      </c>
      <c r="F119" s="51"/>
      <c r="G119" s="51"/>
      <c r="H119" s="51"/>
      <c r="I119" s="58">
        <f>I46+I61+I65+I66*3</f>
        <v>37364.341977897486</v>
      </c>
      <c r="J119" s="66">
        <f t="shared" si="16"/>
        <v>44089.923533919035</v>
      </c>
      <c r="K119" s="52">
        <v>1.18</v>
      </c>
    </row>
    <row r="120" spans="1:11" s="52" customFormat="1" ht="31.5" hidden="1" x14ac:dyDescent="0.25">
      <c r="A120" s="51"/>
      <c r="B120" s="56"/>
      <c r="C120" s="56" t="s">
        <v>574</v>
      </c>
      <c r="D120" s="57" t="s">
        <v>575</v>
      </c>
      <c r="E120" s="57">
        <v>2</v>
      </c>
      <c r="F120" s="51"/>
      <c r="G120" s="51"/>
      <c r="H120" s="51"/>
      <c r="I120" s="58">
        <f>I46+I62+I65+I66*3</f>
        <v>37364.341977897486</v>
      </c>
      <c r="J120" s="66">
        <f t="shared" si="16"/>
        <v>44089.923533919035</v>
      </c>
      <c r="K120" s="52">
        <v>1.18</v>
      </c>
    </row>
    <row r="121" spans="1:11" s="52" customFormat="1" ht="31.5" hidden="1" x14ac:dyDescent="0.25">
      <c r="A121" s="51"/>
      <c r="B121" s="56"/>
      <c r="C121" s="56" t="s">
        <v>576</v>
      </c>
      <c r="D121" s="57" t="s">
        <v>144</v>
      </c>
      <c r="E121" s="57">
        <v>1</v>
      </c>
      <c r="F121" s="51"/>
      <c r="G121" s="51"/>
      <c r="H121" s="51"/>
      <c r="I121" s="51">
        <f>I47*5+I87*40</f>
        <v>8455.3542951706004</v>
      </c>
      <c r="J121" s="66">
        <f t="shared" si="16"/>
        <v>9977.3180683013088</v>
      </c>
      <c r="K121" s="52">
        <v>1.18</v>
      </c>
    </row>
    <row r="122" spans="1:11" s="52" customFormat="1" ht="31.5" hidden="1" x14ac:dyDescent="0.25">
      <c r="A122" s="51"/>
      <c r="B122" s="56"/>
      <c r="C122" s="56" t="s">
        <v>506</v>
      </c>
      <c r="D122" s="57" t="s">
        <v>507</v>
      </c>
      <c r="E122" s="57" t="s">
        <v>12</v>
      </c>
      <c r="F122" s="51"/>
      <c r="G122" s="51"/>
      <c r="H122" s="51"/>
      <c r="I122" s="51">
        <f>I48*(1.92+5.58)</f>
        <v>4288.1176010672998</v>
      </c>
      <c r="J122" s="66">
        <f t="shared" si="16"/>
        <v>5059.9787692594136</v>
      </c>
      <c r="K122" s="52">
        <v>1.18</v>
      </c>
    </row>
    <row r="123" spans="1:11" s="52" customFormat="1" ht="21" hidden="1" x14ac:dyDescent="0.25">
      <c r="A123" s="51"/>
      <c r="B123" s="56"/>
      <c r="C123" s="56" t="s">
        <v>577</v>
      </c>
      <c r="D123" s="57" t="s">
        <v>245</v>
      </c>
      <c r="E123" s="57" t="s">
        <v>246</v>
      </c>
      <c r="F123" s="51"/>
      <c r="G123" s="51"/>
      <c r="H123" s="51"/>
      <c r="I123" s="51">
        <f>I49*31+I88*19.2+I89*0.5+I90*0.2</f>
        <v>4485.4477008627191</v>
      </c>
      <c r="J123" s="66">
        <f t="shared" si="16"/>
        <v>5292.8282870180083</v>
      </c>
      <c r="K123" s="52">
        <v>1.18</v>
      </c>
    </row>
    <row r="124" spans="1:11" s="52" customFormat="1" ht="21" hidden="1" x14ac:dyDescent="0.25">
      <c r="A124" s="51"/>
      <c r="B124" s="56"/>
      <c r="C124" s="56" t="s">
        <v>512</v>
      </c>
      <c r="D124" s="57" t="s">
        <v>507</v>
      </c>
      <c r="E124" s="57" t="s">
        <v>12</v>
      </c>
      <c r="F124" s="51"/>
      <c r="G124" s="51"/>
      <c r="H124" s="51"/>
      <c r="I124" s="51">
        <f>I50*7.5</f>
        <v>2610.9468691488</v>
      </c>
      <c r="J124" s="66">
        <f t="shared" si="16"/>
        <v>3080.9173055955839</v>
      </c>
      <c r="K124" s="52">
        <v>1.18</v>
      </c>
    </row>
    <row r="125" spans="1:11" s="52" customFormat="1" ht="21" hidden="1" x14ac:dyDescent="0.25">
      <c r="A125" s="51"/>
      <c r="B125" s="56"/>
      <c r="C125" s="56" t="s">
        <v>515</v>
      </c>
      <c r="D125" s="57" t="s">
        <v>24</v>
      </c>
      <c r="E125" s="57">
        <v>1</v>
      </c>
      <c r="F125" s="51"/>
      <c r="G125" s="51"/>
      <c r="H125" s="51"/>
      <c r="I125" s="58">
        <f>I51+I63</f>
        <v>499.22271155484003</v>
      </c>
      <c r="J125" s="66">
        <f t="shared" si="16"/>
        <v>589.08279963471125</v>
      </c>
      <c r="K125" s="52">
        <v>1.18</v>
      </c>
    </row>
    <row r="126" spans="1:11" s="52" customFormat="1" ht="42" hidden="1" x14ac:dyDescent="0.25">
      <c r="A126" s="51"/>
      <c r="B126" s="56"/>
      <c r="C126" s="56" t="s">
        <v>518</v>
      </c>
      <c r="D126" s="57" t="s">
        <v>24</v>
      </c>
      <c r="E126" s="57">
        <v>1</v>
      </c>
      <c r="F126" s="51"/>
      <c r="G126" s="51"/>
      <c r="H126" s="51"/>
      <c r="I126" s="58">
        <f>I52+I64</f>
        <v>489.55253796540006</v>
      </c>
      <c r="J126" s="66">
        <f t="shared" si="16"/>
        <v>577.67199479917201</v>
      </c>
      <c r="K126" s="52">
        <v>1.18</v>
      </c>
    </row>
    <row r="127" spans="1:11" s="52" customFormat="1" hidden="1" x14ac:dyDescent="0.25">
      <c r="A127" s="51"/>
      <c r="B127" s="51"/>
      <c r="C127" s="67" t="s">
        <v>578</v>
      </c>
      <c r="D127" s="51"/>
      <c r="E127" s="51"/>
      <c r="F127" s="51"/>
      <c r="G127" s="51"/>
      <c r="H127" s="51"/>
      <c r="I127" s="51"/>
      <c r="J127" s="51"/>
    </row>
    <row r="128" spans="1:11" s="52" customFormat="1" ht="52.5" hidden="1" x14ac:dyDescent="0.25">
      <c r="A128" s="131"/>
      <c r="B128" s="56"/>
      <c r="C128" s="56" t="s">
        <v>579</v>
      </c>
      <c r="D128" s="57" t="s">
        <v>24</v>
      </c>
      <c r="E128" s="57">
        <v>1</v>
      </c>
      <c r="F128" s="131"/>
      <c r="G128" s="131"/>
      <c r="H128" s="131"/>
      <c r="I128" s="132">
        <f t="shared" ref="I128:J130" si="17">I55</f>
        <v>2912.8082760000002</v>
      </c>
      <c r="J128" s="133">
        <f t="shared" si="17"/>
        <v>3437.1137656800001</v>
      </c>
    </row>
    <row r="129" spans="1:13" s="52" customFormat="1" ht="42" hidden="1" x14ac:dyDescent="0.25">
      <c r="A129" s="131"/>
      <c r="B129" s="56"/>
      <c r="C129" s="56" t="s">
        <v>580</v>
      </c>
      <c r="D129" s="57" t="s">
        <v>151</v>
      </c>
      <c r="E129" s="57">
        <v>1</v>
      </c>
      <c r="F129" s="131"/>
      <c r="G129" s="131"/>
      <c r="H129" s="131"/>
      <c r="I129" s="132">
        <f t="shared" si="17"/>
        <v>822.37630954500003</v>
      </c>
      <c r="J129" s="133">
        <f t="shared" si="17"/>
        <v>970.40404526309999</v>
      </c>
    </row>
    <row r="130" spans="1:13" s="52" customFormat="1" ht="42" hidden="1" x14ac:dyDescent="0.25">
      <c r="A130" s="131"/>
      <c r="B130" s="56"/>
      <c r="C130" s="56" t="s">
        <v>581</v>
      </c>
      <c r="D130" s="57" t="s">
        <v>154</v>
      </c>
      <c r="E130" s="57">
        <v>0.01</v>
      </c>
      <c r="F130" s="131"/>
      <c r="G130" s="131"/>
      <c r="H130" s="131"/>
      <c r="I130" s="132">
        <f t="shared" si="17"/>
        <v>65.789776744650013</v>
      </c>
      <c r="J130" s="133">
        <f t="shared" si="17"/>
        <v>77.631936558687016</v>
      </c>
    </row>
    <row r="131" spans="1:13" s="52" customFormat="1" hidden="1" x14ac:dyDescent="0.25">
      <c r="A131" s="51"/>
      <c r="B131" s="51"/>
      <c r="C131" s="51"/>
      <c r="D131" s="51"/>
      <c r="E131" s="51"/>
      <c r="F131" s="51"/>
      <c r="G131" s="51"/>
      <c r="H131" s="51"/>
      <c r="I131" s="51"/>
      <c r="J131" s="51"/>
    </row>
    <row r="132" spans="1:13" s="52" customFormat="1" hidden="1" x14ac:dyDescent="0.25"/>
    <row r="133" spans="1:13" hidden="1" x14ac:dyDescent="0.25">
      <c r="A133" s="48"/>
      <c r="B133" s="216" t="s">
        <v>335</v>
      </c>
      <c r="C133" s="216"/>
      <c r="D133" s="49"/>
      <c r="E133" s="49"/>
      <c r="F133" s="49"/>
      <c r="G133" s="49"/>
      <c r="H133" s="49"/>
      <c r="I133" s="49"/>
      <c r="J133" s="49"/>
    </row>
    <row r="134" spans="1:13" hidden="1" x14ac:dyDescent="0.25">
      <c r="A134" s="37"/>
      <c r="B134" s="37"/>
      <c r="C134" s="41" t="s">
        <v>565</v>
      </c>
      <c r="D134" s="37"/>
      <c r="E134" s="37"/>
      <c r="F134" s="37"/>
      <c r="G134" s="37"/>
      <c r="H134" s="37"/>
      <c r="I134" s="37"/>
      <c r="J134" s="37"/>
    </row>
    <row r="135" spans="1:13" ht="21" hidden="1" x14ac:dyDescent="0.25">
      <c r="A135" s="37"/>
      <c r="B135" s="4"/>
      <c r="C135" s="134" t="s">
        <v>448</v>
      </c>
      <c r="D135" s="5" t="s">
        <v>79</v>
      </c>
      <c r="E135" s="5">
        <v>1</v>
      </c>
      <c r="F135" s="37"/>
      <c r="G135" s="37"/>
      <c r="H135" s="37"/>
      <c r="I135" s="39">
        <f>I96</f>
        <v>846.14018907599996</v>
      </c>
      <c r="J135" s="40">
        <f>I135*1.18</f>
        <v>998.44542310967995</v>
      </c>
    </row>
    <row r="136" spans="1:13" ht="21" hidden="1" x14ac:dyDescent="0.25">
      <c r="A136" s="37"/>
      <c r="B136" s="4"/>
      <c r="C136" s="134" t="s">
        <v>582</v>
      </c>
      <c r="D136" s="5" t="s">
        <v>71</v>
      </c>
      <c r="E136" s="5" t="s">
        <v>12</v>
      </c>
      <c r="F136" s="37"/>
      <c r="G136" s="37"/>
      <c r="H136" s="37"/>
      <c r="I136" s="39">
        <f>I97+I140+I141</f>
        <v>509.77621830869998</v>
      </c>
      <c r="J136" s="40">
        <f>I136*1.18</f>
        <v>601.535937604266</v>
      </c>
      <c r="M136" s="61"/>
    </row>
    <row r="137" spans="1:13" ht="21" hidden="1" x14ac:dyDescent="0.25">
      <c r="A137" s="37"/>
      <c r="B137" s="4"/>
      <c r="C137" s="134" t="s">
        <v>583</v>
      </c>
      <c r="D137" s="5" t="s">
        <v>71</v>
      </c>
      <c r="E137" s="5" t="s">
        <v>12</v>
      </c>
      <c r="F137" s="37"/>
      <c r="G137" s="37"/>
      <c r="H137" s="37"/>
      <c r="I137" s="39">
        <f>I98+I139+I141</f>
        <v>333.57449761649997</v>
      </c>
      <c r="J137" s="40">
        <f>I137*1.18</f>
        <v>393.61790718746994</v>
      </c>
    </row>
    <row r="138" spans="1:13" ht="31.5" hidden="1" x14ac:dyDescent="0.25">
      <c r="A138" s="37"/>
      <c r="B138" s="4"/>
      <c r="C138" s="135" t="s">
        <v>457</v>
      </c>
      <c r="D138" s="5" t="s">
        <v>71</v>
      </c>
      <c r="E138" s="5" t="s">
        <v>12</v>
      </c>
      <c r="F138" s="37"/>
      <c r="G138" s="37"/>
      <c r="H138" s="37"/>
      <c r="I138" s="39">
        <f t="shared" ref="I138:J141" si="18">I99</f>
        <v>46.491219179999995</v>
      </c>
      <c r="J138" s="40">
        <f t="shared" si="18"/>
        <v>54.859638632399992</v>
      </c>
    </row>
    <row r="139" spans="1:13" ht="31.5" hidden="1" x14ac:dyDescent="0.25">
      <c r="A139" s="37"/>
      <c r="B139" s="4"/>
      <c r="C139" s="135" t="s">
        <v>460</v>
      </c>
      <c r="D139" s="5" t="s">
        <v>461</v>
      </c>
      <c r="E139" s="5" t="s">
        <v>12</v>
      </c>
      <c r="F139" s="37"/>
      <c r="G139" s="37"/>
      <c r="H139" s="37"/>
      <c r="I139" s="39">
        <f t="shared" si="18"/>
        <v>73.223670208499996</v>
      </c>
      <c r="J139" s="40">
        <f t="shared" si="18"/>
        <v>86.403930846029994</v>
      </c>
      <c r="M139" s="136" t="s">
        <v>584</v>
      </c>
    </row>
    <row r="140" spans="1:13" ht="31.5" hidden="1" x14ac:dyDescent="0.25">
      <c r="A140" s="37"/>
      <c r="B140" s="4"/>
      <c r="C140" s="135" t="s">
        <v>464</v>
      </c>
      <c r="D140" s="5" t="s">
        <v>461</v>
      </c>
      <c r="E140" s="5" t="s">
        <v>12</v>
      </c>
      <c r="F140" s="37"/>
      <c r="G140" s="37"/>
      <c r="H140" s="37"/>
      <c r="I140" s="39">
        <f t="shared" si="18"/>
        <v>204.09645220019999</v>
      </c>
      <c r="J140" s="40">
        <f t="shared" si="18"/>
        <v>240.83381359623598</v>
      </c>
    </row>
    <row r="141" spans="1:13" ht="31.5" hidden="1" x14ac:dyDescent="0.25">
      <c r="A141" s="37"/>
      <c r="B141" s="4"/>
      <c r="C141" s="135" t="s">
        <v>467</v>
      </c>
      <c r="D141" s="5" t="s">
        <v>71</v>
      </c>
      <c r="E141" s="5" t="s">
        <v>12</v>
      </c>
      <c r="F141" s="37"/>
      <c r="G141" s="37"/>
      <c r="H141" s="37"/>
      <c r="I141" s="39">
        <f t="shared" si="18"/>
        <v>233.61837637949998</v>
      </c>
      <c r="J141" s="40">
        <f t="shared" si="18"/>
        <v>275.66968412780994</v>
      </c>
    </row>
    <row r="142" spans="1:13" ht="31.5" hidden="1" x14ac:dyDescent="0.25">
      <c r="A142" s="37"/>
      <c r="B142" s="4"/>
      <c r="C142" s="134" t="s">
        <v>585</v>
      </c>
      <c r="D142" s="5" t="s">
        <v>83</v>
      </c>
      <c r="E142" s="5">
        <v>1</v>
      </c>
      <c r="F142" s="37"/>
      <c r="G142" s="37"/>
      <c r="H142" s="37"/>
      <c r="I142" s="39">
        <f>I103+I144+I145</f>
        <v>489.32008186949997</v>
      </c>
      <c r="J142" s="40">
        <f>I142*1.18</f>
        <v>577.39769660600996</v>
      </c>
      <c r="M142" s="137"/>
    </row>
    <row r="143" spans="1:13" ht="21" hidden="1" x14ac:dyDescent="0.25">
      <c r="A143" s="37"/>
      <c r="B143" s="4"/>
      <c r="C143" s="134" t="s">
        <v>586</v>
      </c>
      <c r="D143" s="5" t="s">
        <v>472</v>
      </c>
      <c r="E143" s="5">
        <v>1</v>
      </c>
      <c r="F143" s="37"/>
      <c r="G143" s="37"/>
      <c r="H143" s="37"/>
      <c r="I143" s="39">
        <f>I104+I144+I145</f>
        <v>475.3727161155</v>
      </c>
      <c r="J143" s="40">
        <f>I143*1.18</f>
        <v>560.93980501628994</v>
      </c>
    </row>
    <row r="144" spans="1:13" ht="31.5" hidden="1" x14ac:dyDescent="0.25">
      <c r="A144" s="37"/>
      <c r="B144" s="4"/>
      <c r="C144" s="135" t="s">
        <v>474</v>
      </c>
      <c r="D144" s="5" t="s">
        <v>83</v>
      </c>
      <c r="E144" s="5">
        <v>1</v>
      </c>
      <c r="F144" s="37"/>
      <c r="G144" s="37"/>
      <c r="H144" s="37"/>
      <c r="I144" s="39">
        <f t="shared" ref="I144:J148" si="19">I105</f>
        <v>108.09208459349999</v>
      </c>
      <c r="J144" s="40">
        <f t="shared" si="19"/>
        <v>127.54865982032999</v>
      </c>
    </row>
    <row r="145" spans="1:22" ht="21" hidden="1" x14ac:dyDescent="0.25">
      <c r="A145" s="37"/>
      <c r="B145" s="4"/>
      <c r="C145" s="135" t="s">
        <v>89</v>
      </c>
      <c r="D145" s="5" t="s">
        <v>472</v>
      </c>
      <c r="E145" s="5">
        <v>1</v>
      </c>
      <c r="F145" s="37"/>
      <c r="G145" s="37"/>
      <c r="H145" s="37"/>
      <c r="I145" s="39">
        <f t="shared" si="19"/>
        <v>183.64031576099998</v>
      </c>
      <c r="J145" s="40">
        <f t="shared" si="19"/>
        <v>216.69557259797998</v>
      </c>
    </row>
    <row r="146" spans="1:22" ht="21" hidden="1" x14ac:dyDescent="0.25">
      <c r="A146" s="37"/>
      <c r="B146" s="4"/>
      <c r="C146" s="134" t="s">
        <v>587</v>
      </c>
      <c r="D146" s="5" t="s">
        <v>30</v>
      </c>
      <c r="E146" s="5" t="s">
        <v>12</v>
      </c>
      <c r="F146" s="37"/>
      <c r="G146" s="37"/>
      <c r="H146" s="37"/>
      <c r="I146" s="39">
        <f t="shared" si="19"/>
        <v>67.412267810999992</v>
      </c>
      <c r="J146" s="40">
        <f t="shared" si="19"/>
        <v>79.54647601697998</v>
      </c>
    </row>
    <row r="147" spans="1:22" ht="42" hidden="1" customHeight="1" x14ac:dyDescent="0.25">
      <c r="A147" s="37"/>
      <c r="B147" s="4"/>
      <c r="C147" s="134" t="s">
        <v>476</v>
      </c>
      <c r="D147" s="5" t="s">
        <v>30</v>
      </c>
      <c r="E147" s="5" t="s">
        <v>12</v>
      </c>
      <c r="F147" s="37"/>
      <c r="G147" s="37"/>
      <c r="H147" s="37"/>
      <c r="I147" s="39" t="e">
        <f t="shared" si="19"/>
        <v>#REF!</v>
      </c>
      <c r="J147" s="40" t="e">
        <f t="shared" si="19"/>
        <v>#REF!</v>
      </c>
      <c r="M147" s="285"/>
      <c r="N147" s="285"/>
      <c r="O147" s="285"/>
      <c r="P147" s="285"/>
      <c r="Q147" s="285"/>
      <c r="R147" s="285"/>
      <c r="S147" s="285"/>
      <c r="T147" s="285"/>
      <c r="U147" s="285"/>
      <c r="V147" s="285"/>
    </row>
    <row r="148" spans="1:22" ht="31.5" hidden="1" x14ac:dyDescent="0.25">
      <c r="A148" s="37"/>
      <c r="B148" s="4"/>
      <c r="C148" s="134" t="s">
        <v>588</v>
      </c>
      <c r="D148" s="5" t="s">
        <v>480</v>
      </c>
      <c r="E148" s="5" t="s">
        <v>246</v>
      </c>
      <c r="F148" s="37"/>
      <c r="G148" s="37"/>
      <c r="H148" s="37"/>
      <c r="I148" s="39">
        <f t="shared" si="19"/>
        <v>138.31137706049998</v>
      </c>
      <c r="J148" s="40">
        <f t="shared" si="19"/>
        <v>163.20742493138997</v>
      </c>
    </row>
    <row r="149" spans="1:22" ht="42" hidden="1" x14ac:dyDescent="0.25">
      <c r="A149" s="37"/>
      <c r="B149" s="4"/>
      <c r="C149" s="134" t="s">
        <v>589</v>
      </c>
      <c r="D149" s="5" t="s">
        <v>484</v>
      </c>
      <c r="E149" s="5">
        <v>1</v>
      </c>
      <c r="F149" s="37"/>
      <c r="G149" s="37"/>
      <c r="H149" s="37"/>
      <c r="I149" s="39">
        <f>I110+I151+I152+I153</f>
        <v>2952.1924179299999</v>
      </c>
      <c r="J149" s="40">
        <f>I149*1.18</f>
        <v>3483.5870531573996</v>
      </c>
    </row>
    <row r="150" spans="1:22" ht="31.5" hidden="1" x14ac:dyDescent="0.25">
      <c r="A150" s="37"/>
      <c r="B150" s="4"/>
      <c r="C150" s="134" t="s">
        <v>590</v>
      </c>
      <c r="D150" s="5" t="s">
        <v>484</v>
      </c>
      <c r="E150" s="5">
        <v>1</v>
      </c>
      <c r="F150" s="37"/>
      <c r="G150" s="37"/>
      <c r="H150" s="37"/>
      <c r="I150" s="39">
        <f>I111+I152+I151+I153</f>
        <v>26537.187907943997</v>
      </c>
      <c r="J150" s="40">
        <f>I150*1.18</f>
        <v>31313.881731373916</v>
      </c>
    </row>
    <row r="151" spans="1:22" ht="21" hidden="1" x14ac:dyDescent="0.25">
      <c r="A151" s="37"/>
      <c r="B151" s="4"/>
      <c r="C151" s="135" t="s">
        <v>490</v>
      </c>
      <c r="D151" s="5" t="s">
        <v>83</v>
      </c>
      <c r="E151" s="5">
        <v>1</v>
      </c>
      <c r="F151" s="37"/>
      <c r="G151" s="37"/>
      <c r="H151" s="37"/>
      <c r="I151" s="39">
        <f t="shared" ref="I151:J160" si="20">I112</f>
        <v>319.62713186249999</v>
      </c>
      <c r="J151" s="40">
        <f t="shared" si="20"/>
        <v>377.16001559774998</v>
      </c>
    </row>
    <row r="152" spans="1:22" ht="31.5" hidden="1" x14ac:dyDescent="0.25">
      <c r="A152" s="37"/>
      <c r="B152" s="4"/>
      <c r="C152" s="135" t="s">
        <v>493</v>
      </c>
      <c r="D152" s="5" t="s">
        <v>83</v>
      </c>
      <c r="E152" s="5">
        <v>1</v>
      </c>
      <c r="F152" s="37"/>
      <c r="G152" s="37"/>
      <c r="H152" s="37"/>
      <c r="I152" s="39">
        <f t="shared" si="20"/>
        <v>749.67090927749996</v>
      </c>
      <c r="J152" s="40">
        <f t="shared" si="20"/>
        <v>884.61167294744996</v>
      </c>
    </row>
    <row r="153" spans="1:22" ht="21" hidden="1" x14ac:dyDescent="0.25">
      <c r="A153" s="37"/>
      <c r="B153" s="4"/>
      <c r="C153" s="135" t="s">
        <v>496</v>
      </c>
      <c r="D153" s="5" t="s">
        <v>83</v>
      </c>
      <c r="E153" s="5">
        <v>1</v>
      </c>
      <c r="F153" s="37"/>
      <c r="G153" s="37"/>
      <c r="H153" s="37"/>
      <c r="I153" s="39">
        <f t="shared" si="20"/>
        <v>319.62713186249999</v>
      </c>
      <c r="J153" s="40">
        <f t="shared" si="20"/>
        <v>377.16001559774998</v>
      </c>
    </row>
    <row r="154" spans="1:22" hidden="1" x14ac:dyDescent="0.25">
      <c r="A154" s="37"/>
      <c r="B154" s="37"/>
      <c r="C154" s="138" t="s">
        <v>571</v>
      </c>
      <c r="D154" s="37"/>
      <c r="E154" s="37"/>
      <c r="F154" s="37"/>
      <c r="G154" s="37"/>
      <c r="H154" s="37"/>
      <c r="I154" s="39">
        <f t="shared" si="20"/>
        <v>0</v>
      </c>
      <c r="J154" s="40">
        <f t="shared" si="20"/>
        <v>0</v>
      </c>
    </row>
    <row r="155" spans="1:22" ht="31.5" hidden="1" x14ac:dyDescent="0.25">
      <c r="A155" s="37"/>
      <c r="B155" s="4"/>
      <c r="C155" s="135" t="s">
        <v>498</v>
      </c>
      <c r="D155" s="5" t="s">
        <v>109</v>
      </c>
      <c r="E155" s="5">
        <v>1</v>
      </c>
      <c r="F155" s="37"/>
      <c r="G155" s="37"/>
      <c r="H155" s="37"/>
      <c r="I155" s="39">
        <f t="shared" si="20"/>
        <v>753.06476827764004</v>
      </c>
      <c r="J155" s="40">
        <f t="shared" si="20"/>
        <v>888.61642656761524</v>
      </c>
      <c r="K155">
        <v>1.18</v>
      </c>
    </row>
    <row r="156" spans="1:22" ht="31.5" hidden="1" x14ac:dyDescent="0.25">
      <c r="A156" s="37"/>
      <c r="B156" s="4"/>
      <c r="C156" s="135" t="s">
        <v>500</v>
      </c>
      <c r="D156" s="5" t="s">
        <v>484</v>
      </c>
      <c r="E156" s="5">
        <v>1</v>
      </c>
      <c r="F156" s="37"/>
      <c r="G156" s="37"/>
      <c r="H156" s="37"/>
      <c r="I156" s="39">
        <f t="shared" si="20"/>
        <v>20749.011769476296</v>
      </c>
      <c r="J156" s="40">
        <f t="shared" si="20"/>
        <v>24483.833887982029</v>
      </c>
      <c r="K156">
        <v>1.18</v>
      </c>
    </row>
    <row r="157" spans="1:22" ht="31.5" hidden="1" x14ac:dyDescent="0.25">
      <c r="A157" s="37"/>
      <c r="B157" s="4"/>
      <c r="C157" s="134" t="s">
        <v>572</v>
      </c>
      <c r="D157" s="5" t="s">
        <v>484</v>
      </c>
      <c r="E157" s="5">
        <v>1</v>
      </c>
      <c r="F157" s="37"/>
      <c r="G157" s="37"/>
      <c r="H157" s="37"/>
      <c r="I157" s="39">
        <f>I118+I155+I156+I160+I167+I168+3*I169</f>
        <v>82638.838897679787</v>
      </c>
      <c r="J157" s="40">
        <f t="shared" si="20"/>
        <v>44089.923533919035</v>
      </c>
      <c r="K157">
        <v>1.18</v>
      </c>
    </row>
    <row r="158" spans="1:22" ht="31.5" hidden="1" x14ac:dyDescent="0.25">
      <c r="A158" s="37"/>
      <c r="B158" s="4"/>
      <c r="C158" s="134" t="s">
        <v>573</v>
      </c>
      <c r="D158" s="5" t="s">
        <v>484</v>
      </c>
      <c r="E158" s="5">
        <v>1</v>
      </c>
      <c r="F158" s="37"/>
      <c r="G158" s="37"/>
      <c r="H158" s="37"/>
      <c r="I158" s="39">
        <f>I119+I155+I156+I160+I167+I168+3*I169</f>
        <v>82638.838897679787</v>
      </c>
      <c r="J158" s="40">
        <f t="shared" si="20"/>
        <v>44089.923533919035</v>
      </c>
      <c r="K158">
        <v>1.18</v>
      </c>
    </row>
    <row r="159" spans="1:22" ht="31.5" hidden="1" x14ac:dyDescent="0.25">
      <c r="A159" s="37"/>
      <c r="B159" s="4"/>
      <c r="C159" s="134" t="s">
        <v>574</v>
      </c>
      <c r="D159" s="5" t="s">
        <v>484</v>
      </c>
      <c r="E159" s="5">
        <v>2</v>
      </c>
      <c r="F159" s="37"/>
      <c r="G159" s="37"/>
      <c r="H159" s="37"/>
      <c r="I159" s="39">
        <f>I120+I155+I156+I160+I167+I168+I169*3</f>
        <v>82638.838897679787</v>
      </c>
      <c r="J159" s="40">
        <f t="shared" si="20"/>
        <v>44089.923533919035</v>
      </c>
      <c r="K159">
        <v>1.18</v>
      </c>
    </row>
    <row r="160" spans="1:22" hidden="1" x14ac:dyDescent="0.25">
      <c r="A160" s="37"/>
      <c r="B160" s="4"/>
      <c r="C160" s="134" t="s">
        <v>591</v>
      </c>
      <c r="D160" s="5" t="s">
        <v>592</v>
      </c>
      <c r="E160" s="5">
        <v>1</v>
      </c>
      <c r="F160" s="37"/>
      <c r="G160" s="37"/>
      <c r="H160" s="37"/>
      <c r="I160" s="39">
        <f>I121+I161+I162+I163</f>
        <v>19839.866466249419</v>
      </c>
      <c r="J160" s="40">
        <f t="shared" si="20"/>
        <v>9977.3180683013088</v>
      </c>
      <c r="K160">
        <v>1.18</v>
      </c>
    </row>
    <row r="161" spans="1:11" ht="31.5" hidden="1" x14ac:dyDescent="0.25">
      <c r="A161" s="37"/>
      <c r="B161" s="4"/>
      <c r="C161" s="135" t="s">
        <v>506</v>
      </c>
      <c r="D161" s="5" t="s">
        <v>507</v>
      </c>
      <c r="E161" s="5" t="s">
        <v>12</v>
      </c>
      <c r="F161" s="37"/>
      <c r="G161" s="37"/>
      <c r="H161" s="37"/>
      <c r="I161" s="39">
        <f t="shared" ref="I161:J163" si="21">I122</f>
        <v>4288.1176010672998</v>
      </c>
      <c r="J161" s="40">
        <f t="shared" si="21"/>
        <v>5059.9787692594136</v>
      </c>
      <c r="K161">
        <v>1.18</v>
      </c>
    </row>
    <row r="162" spans="1:11" ht="21" hidden="1" x14ac:dyDescent="0.25">
      <c r="A162" s="37"/>
      <c r="B162" s="4"/>
      <c r="C162" s="135" t="s">
        <v>577</v>
      </c>
      <c r="D162" s="5" t="s">
        <v>245</v>
      </c>
      <c r="E162" s="5" t="s">
        <v>246</v>
      </c>
      <c r="F162" s="37"/>
      <c r="G162" s="37"/>
      <c r="H162" s="37"/>
      <c r="I162" s="39">
        <f t="shared" si="21"/>
        <v>4485.4477008627191</v>
      </c>
      <c r="J162" s="40">
        <f t="shared" si="21"/>
        <v>5292.8282870180083</v>
      </c>
      <c r="K162">
        <v>1.18</v>
      </c>
    </row>
    <row r="163" spans="1:11" ht="21" hidden="1" x14ac:dyDescent="0.25">
      <c r="A163" s="37"/>
      <c r="B163" s="4"/>
      <c r="C163" s="135" t="s">
        <v>512</v>
      </c>
      <c r="D163" s="5" t="s">
        <v>507</v>
      </c>
      <c r="E163" s="5" t="s">
        <v>12</v>
      </c>
      <c r="F163" s="37"/>
      <c r="G163" s="37"/>
      <c r="H163" s="37"/>
      <c r="I163" s="39">
        <f t="shared" si="21"/>
        <v>2610.9468691488</v>
      </c>
      <c r="J163" s="40">
        <f t="shared" si="21"/>
        <v>3080.9173055955839</v>
      </c>
      <c r="K163">
        <v>1.18</v>
      </c>
    </row>
    <row r="164" spans="1:11" ht="21" hidden="1" x14ac:dyDescent="0.25">
      <c r="A164" s="37"/>
      <c r="B164" s="4"/>
      <c r="C164" s="134" t="s">
        <v>515</v>
      </c>
      <c r="D164" s="5" t="s">
        <v>24</v>
      </c>
      <c r="E164" s="5">
        <v>1</v>
      </c>
      <c r="F164" s="37"/>
      <c r="G164" s="37"/>
      <c r="H164" s="37"/>
      <c r="I164" s="39">
        <f>I125+I126</f>
        <v>988.7752495202401</v>
      </c>
      <c r="J164" s="40">
        <f>I164*1.18</f>
        <v>1166.7547944338833</v>
      </c>
      <c r="K164">
        <v>1.18</v>
      </c>
    </row>
    <row r="165" spans="1:11" s="52" customFormat="1" ht="42" hidden="1" x14ac:dyDescent="0.25">
      <c r="A165" s="51"/>
      <c r="B165" s="56"/>
      <c r="C165" s="126" t="s">
        <v>518</v>
      </c>
      <c r="D165" s="57" t="s">
        <v>24</v>
      </c>
      <c r="E165" s="57">
        <v>1</v>
      </c>
      <c r="F165" s="51"/>
      <c r="G165" s="51"/>
      <c r="H165" s="51"/>
      <c r="I165" s="58">
        <f t="shared" ref="I165:J169" si="22">I126</f>
        <v>489.55253796540006</v>
      </c>
      <c r="J165" s="66">
        <f t="shared" si="22"/>
        <v>577.67199479917201</v>
      </c>
      <c r="K165" s="52">
        <v>1.18</v>
      </c>
    </row>
    <row r="166" spans="1:11" s="52" customFormat="1" hidden="1" x14ac:dyDescent="0.25">
      <c r="A166" s="51"/>
      <c r="B166" s="51"/>
      <c r="C166" s="139" t="s">
        <v>578</v>
      </c>
      <c r="D166" s="51"/>
      <c r="E166" s="51"/>
      <c r="F166" s="51"/>
      <c r="G166" s="51"/>
      <c r="H166" s="51"/>
      <c r="I166" s="58">
        <f t="shared" si="22"/>
        <v>0</v>
      </c>
      <c r="J166" s="66">
        <f t="shared" si="22"/>
        <v>0</v>
      </c>
    </row>
    <row r="167" spans="1:11" s="52" customFormat="1" ht="31.5" hidden="1" x14ac:dyDescent="0.25">
      <c r="A167" s="131"/>
      <c r="B167" s="56"/>
      <c r="C167" s="126" t="s">
        <v>520</v>
      </c>
      <c r="D167" s="57" t="s">
        <v>24</v>
      </c>
      <c r="E167" s="57">
        <v>1</v>
      </c>
      <c r="F167" s="131"/>
      <c r="G167" s="131"/>
      <c r="H167" s="131"/>
      <c r="I167" s="58">
        <f t="shared" si="22"/>
        <v>2912.8082760000002</v>
      </c>
      <c r="J167" s="66">
        <f t="shared" si="22"/>
        <v>3437.1137656800001</v>
      </c>
    </row>
    <row r="168" spans="1:11" s="52" customFormat="1" ht="21" hidden="1" x14ac:dyDescent="0.25">
      <c r="A168" s="131"/>
      <c r="B168" s="56"/>
      <c r="C168" s="126" t="s">
        <v>593</v>
      </c>
      <c r="D168" s="57" t="s">
        <v>151</v>
      </c>
      <c r="E168" s="57">
        <v>1</v>
      </c>
      <c r="F168" s="131"/>
      <c r="G168" s="131"/>
      <c r="H168" s="131"/>
      <c r="I168" s="58">
        <f t="shared" si="22"/>
        <v>822.37630954500003</v>
      </c>
      <c r="J168" s="66">
        <f t="shared" si="22"/>
        <v>970.40404526309999</v>
      </c>
    </row>
    <row r="169" spans="1:11" s="52" customFormat="1" ht="21" hidden="1" x14ac:dyDescent="0.25">
      <c r="A169" s="131"/>
      <c r="B169" s="56"/>
      <c r="C169" s="126" t="s">
        <v>523</v>
      </c>
      <c r="D169" s="57" t="s">
        <v>154</v>
      </c>
      <c r="E169" s="57">
        <v>0.01</v>
      </c>
      <c r="F169" s="131"/>
      <c r="G169" s="131"/>
      <c r="H169" s="131"/>
      <c r="I169" s="58">
        <f t="shared" si="22"/>
        <v>65.789776744650013</v>
      </c>
      <c r="J169" s="66">
        <f t="shared" si="22"/>
        <v>77.631936558687016</v>
      </c>
    </row>
    <row r="170" spans="1:11" s="52" customFormat="1" hidden="1" x14ac:dyDescent="0.25">
      <c r="A170" s="51"/>
      <c r="B170" s="51"/>
      <c r="C170" s="51"/>
      <c r="D170" s="51"/>
      <c r="E170" s="51"/>
      <c r="F170" s="51"/>
      <c r="G170" s="51"/>
      <c r="H170" s="51"/>
      <c r="I170" s="51"/>
      <c r="J170" s="51"/>
    </row>
    <row r="172" spans="1:11" x14ac:dyDescent="0.25">
      <c r="B172" s="188" t="s">
        <v>682</v>
      </c>
      <c r="C172" s="187"/>
      <c r="D172" s="187"/>
      <c r="E172" s="187"/>
      <c r="F172" s="187"/>
      <c r="G172" s="213"/>
      <c r="H172" s="213"/>
    </row>
    <row r="173" spans="1:11" x14ac:dyDescent="0.25">
      <c r="B173" s="188"/>
    </row>
    <row r="174" spans="1:11" x14ac:dyDescent="0.25">
      <c r="B174" s="188"/>
    </row>
    <row r="175" spans="1:11" x14ac:dyDescent="0.25">
      <c r="B175" s="188" t="s">
        <v>683</v>
      </c>
      <c r="C175" s="187"/>
      <c r="D175" s="187"/>
      <c r="E175" s="187"/>
      <c r="F175" s="187"/>
      <c r="G175" s="213"/>
      <c r="H175" s="213"/>
    </row>
  </sheetData>
  <mergeCells count="38">
    <mergeCell ref="E1:K3"/>
    <mergeCell ref="B133:C133"/>
    <mergeCell ref="M147:V147"/>
    <mergeCell ref="B54:D54"/>
    <mergeCell ref="B59:D59"/>
    <mergeCell ref="B68:D68"/>
    <mergeCell ref="B71:D71"/>
    <mergeCell ref="B94:C94"/>
    <mergeCell ref="M108:V108"/>
    <mergeCell ref="H13:J13"/>
    <mergeCell ref="A14:C14"/>
    <mergeCell ref="D14:G14"/>
    <mergeCell ref="H14:J14"/>
    <mergeCell ref="B43:D43"/>
    <mergeCell ref="A15:J15"/>
    <mergeCell ref="A16:J16"/>
    <mergeCell ref="G172:H172"/>
    <mergeCell ref="A17:C17"/>
    <mergeCell ref="D17:J17"/>
    <mergeCell ref="A18:G18"/>
    <mergeCell ref="H18:J18"/>
    <mergeCell ref="A19:J19"/>
    <mergeCell ref="G175:H175"/>
    <mergeCell ref="A12:J12"/>
    <mergeCell ref="A1:D1"/>
    <mergeCell ref="A2:D2"/>
    <mergeCell ref="A3:D3"/>
    <mergeCell ref="A4:D4"/>
    <mergeCell ref="F4:K4"/>
    <mergeCell ref="A5:J5"/>
    <mergeCell ref="A6:J6"/>
    <mergeCell ref="A7:J7"/>
    <mergeCell ref="A13:C13"/>
    <mergeCell ref="D13:G13"/>
    <mergeCell ref="A20:C20"/>
    <mergeCell ref="D20:G20"/>
    <mergeCell ref="H20:J20"/>
    <mergeCell ref="B23:D23"/>
  </mergeCells>
  <pageMargins left="0.25" right="0.25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6"/>
  <sheetViews>
    <sheetView view="pageBreakPreview" topLeftCell="A40" zoomScale="84" zoomScaleNormal="100" zoomScaleSheetLayoutView="84" workbookViewId="0">
      <selection activeCell="C166" sqref="C166"/>
    </sheetView>
  </sheetViews>
  <sheetFormatPr defaultRowHeight="15" outlineLevelRow="1" x14ac:dyDescent="0.25"/>
  <cols>
    <col min="1" max="1" width="5.140625" customWidth="1"/>
    <col min="2" max="2" width="15.7109375" customWidth="1"/>
    <col min="3" max="3" width="40.28515625" customWidth="1"/>
    <col min="4" max="4" width="11.85546875" customWidth="1"/>
    <col min="5" max="5" width="10.42578125" customWidth="1"/>
    <col min="6" max="6" width="11.28515625" customWidth="1"/>
    <col min="7" max="7" width="10.7109375" customWidth="1"/>
    <col min="8" max="8" width="10.28515625" customWidth="1"/>
    <col min="9" max="9" width="12" customWidth="1"/>
    <col min="10" max="10" width="12.7109375" customWidth="1"/>
    <col min="11" max="11" width="0" hidden="1" customWidth="1"/>
  </cols>
  <sheetData>
    <row r="1" spans="1:12" ht="15" customHeight="1" x14ac:dyDescent="0.25">
      <c r="A1" s="209"/>
      <c r="B1" s="209"/>
      <c r="C1" s="209"/>
      <c r="D1" s="209"/>
      <c r="E1" s="199" t="s">
        <v>699</v>
      </c>
      <c r="F1" s="199"/>
      <c r="G1" s="199"/>
      <c r="H1" s="199"/>
      <c r="I1" s="199"/>
      <c r="J1" s="199"/>
      <c r="K1" s="199"/>
    </row>
    <row r="2" spans="1:12" x14ac:dyDescent="0.25">
      <c r="A2" s="209"/>
      <c r="B2" s="209"/>
      <c r="C2" s="209"/>
      <c r="D2" s="209"/>
      <c r="E2" s="199"/>
      <c r="F2" s="199"/>
      <c r="G2" s="199"/>
      <c r="H2" s="199"/>
      <c r="I2" s="199"/>
      <c r="J2" s="199"/>
      <c r="K2" s="199"/>
    </row>
    <row r="3" spans="1:12" x14ac:dyDescent="0.25">
      <c r="A3" s="209"/>
      <c r="B3" s="209"/>
      <c r="C3" s="209"/>
      <c r="D3" s="209"/>
      <c r="E3" s="199"/>
      <c r="F3" s="199"/>
      <c r="G3" s="199"/>
      <c r="H3" s="199"/>
      <c r="I3" s="199"/>
      <c r="J3" s="199"/>
      <c r="K3" s="199"/>
    </row>
    <row r="4" spans="1:12" x14ac:dyDescent="0.25">
      <c r="A4" s="210"/>
      <c r="B4" s="210"/>
      <c r="C4" s="210"/>
      <c r="D4" s="210"/>
      <c r="G4" s="214" t="s">
        <v>415</v>
      </c>
      <c r="H4" s="214"/>
      <c r="I4" s="214"/>
      <c r="J4" s="214"/>
      <c r="K4" s="214"/>
    </row>
    <row r="5" spans="1:12" ht="15" customHeight="1" x14ac:dyDescent="0.25">
      <c r="A5" s="211" t="s">
        <v>0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2" ht="15" customHeight="1" x14ac:dyDescent="0.25">
      <c r="A6" s="211" t="s">
        <v>1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2" ht="15" customHeight="1" x14ac:dyDescent="0.25">
      <c r="A7" s="211" t="s">
        <v>695</v>
      </c>
      <c r="B7" s="211"/>
      <c r="C7" s="211"/>
      <c r="D7" s="211"/>
      <c r="E7" s="211"/>
      <c r="F7" s="211"/>
      <c r="G7" s="211"/>
      <c r="H7" s="211"/>
      <c r="I7" s="211"/>
      <c r="J7" s="211"/>
    </row>
    <row r="8" spans="1:12" ht="15" customHeight="1" x14ac:dyDescent="0.25">
      <c r="A8" s="144"/>
      <c r="B8" s="144"/>
      <c r="C8" s="144"/>
      <c r="D8" s="144"/>
      <c r="E8" s="144"/>
      <c r="F8" s="144"/>
      <c r="G8" s="144"/>
      <c r="H8" s="144"/>
      <c r="I8" s="144"/>
      <c r="J8" s="144"/>
    </row>
    <row r="9" spans="1:12" ht="15" customHeight="1" x14ac:dyDescent="0.25">
      <c r="A9" t="s">
        <v>690</v>
      </c>
      <c r="E9" s="144"/>
      <c r="F9" s="144"/>
      <c r="G9" s="144"/>
      <c r="H9" s="144"/>
      <c r="I9" s="144"/>
      <c r="J9" s="144"/>
    </row>
    <row r="10" spans="1:12" ht="15" customHeight="1" x14ac:dyDescent="0.25">
      <c r="A10" t="s">
        <v>594</v>
      </c>
      <c r="E10" s="144"/>
      <c r="F10" s="144"/>
      <c r="G10" s="144"/>
      <c r="H10" s="144"/>
      <c r="I10" s="144"/>
      <c r="J10" s="144"/>
    </row>
    <row r="11" spans="1:12" ht="15" customHeight="1" x14ac:dyDescent="0.25">
      <c r="A11" s="101"/>
      <c r="B11" s="101"/>
      <c r="C11" s="101"/>
      <c r="D11" s="101"/>
      <c r="E11" s="101"/>
      <c r="F11" s="101"/>
      <c r="G11" s="101"/>
      <c r="H11" s="101"/>
      <c r="I11" s="101"/>
      <c r="J11" s="101"/>
    </row>
    <row r="12" spans="1:12" ht="15.75" thickBot="1" x14ac:dyDescent="0.3">
      <c r="A12" s="260" t="s">
        <v>435</v>
      </c>
      <c r="B12" s="261"/>
      <c r="C12" s="261"/>
      <c r="D12" s="261"/>
      <c r="E12" s="261"/>
      <c r="F12" s="261"/>
      <c r="G12" s="261"/>
      <c r="H12" s="261"/>
      <c r="I12" s="261"/>
      <c r="J12" s="262"/>
    </row>
    <row r="13" spans="1:12" ht="39" customHeight="1" thickBot="1" x14ac:dyDescent="0.3">
      <c r="A13" s="263" t="s">
        <v>58</v>
      </c>
      <c r="B13" s="264"/>
      <c r="C13" s="265"/>
      <c r="D13" s="263" t="s">
        <v>595</v>
      </c>
      <c r="E13" s="264"/>
      <c r="F13" s="264"/>
      <c r="G13" s="265"/>
      <c r="H13" s="288" t="s">
        <v>438</v>
      </c>
      <c r="I13" s="289"/>
      <c r="J13" s="290"/>
    </row>
    <row r="14" spans="1:12" ht="15" customHeight="1" thickBot="1" x14ac:dyDescent="0.3">
      <c r="A14" s="309" t="s">
        <v>439</v>
      </c>
      <c r="B14" s="309"/>
      <c r="C14" s="309"/>
      <c r="D14" s="309" t="s">
        <v>596</v>
      </c>
      <c r="E14" s="309"/>
      <c r="F14" s="309"/>
      <c r="G14" s="309"/>
      <c r="H14" s="310" t="s">
        <v>389</v>
      </c>
      <c r="I14" s="311"/>
      <c r="J14" s="312"/>
    </row>
    <row r="15" spans="1:12" s="73" customFormat="1" ht="15" customHeight="1" thickBot="1" x14ac:dyDescent="0.3">
      <c r="A15" s="299" t="s">
        <v>441</v>
      </c>
      <c r="B15" s="300"/>
      <c r="C15" s="300"/>
      <c r="D15" s="300"/>
      <c r="E15" s="300"/>
      <c r="F15" s="300"/>
      <c r="G15" s="300"/>
      <c r="H15" s="300"/>
      <c r="I15" s="300"/>
      <c r="J15" s="301"/>
      <c r="L15" s="102"/>
    </row>
    <row r="16" spans="1:12" ht="15" customHeight="1" thickBot="1" x14ac:dyDescent="0.3">
      <c r="A16" s="302" t="s">
        <v>442</v>
      </c>
      <c r="B16" s="303"/>
      <c r="C16" s="303"/>
      <c r="D16" s="303"/>
      <c r="E16" s="303"/>
      <c r="F16" s="303"/>
      <c r="G16" s="303"/>
      <c r="H16" s="303"/>
      <c r="I16" s="303"/>
      <c r="J16" s="304"/>
    </row>
    <row r="17" spans="1:15" ht="15" customHeight="1" thickBot="1" x14ac:dyDescent="0.3">
      <c r="A17" s="305" t="s">
        <v>392</v>
      </c>
      <c r="B17" s="306"/>
      <c r="C17" s="307"/>
      <c r="D17" s="276" t="s">
        <v>443</v>
      </c>
      <c r="E17" s="277"/>
      <c r="F17" s="277"/>
      <c r="G17" s="277"/>
      <c r="H17" s="277"/>
      <c r="I17" s="277"/>
      <c r="J17" s="278"/>
    </row>
    <row r="18" spans="1:15" ht="15" customHeight="1" thickBot="1" x14ac:dyDescent="0.3">
      <c r="A18" s="302" t="s">
        <v>444</v>
      </c>
      <c r="B18" s="303"/>
      <c r="C18" s="303"/>
      <c r="D18" s="303"/>
      <c r="E18" s="303"/>
      <c r="F18" s="303"/>
      <c r="G18" s="304"/>
      <c r="H18" s="282" t="s">
        <v>443</v>
      </c>
      <c r="I18" s="283"/>
      <c r="J18" s="284"/>
    </row>
    <row r="19" spans="1:15" ht="15" customHeight="1" thickBot="1" x14ac:dyDescent="0.3">
      <c r="A19" s="305" t="s">
        <v>394</v>
      </c>
      <c r="B19" s="306"/>
      <c r="C19" s="306"/>
      <c r="D19" s="306"/>
      <c r="E19" s="306"/>
      <c r="F19" s="306"/>
      <c r="G19" s="306"/>
      <c r="H19" s="306"/>
      <c r="I19" s="306"/>
      <c r="J19" s="307"/>
    </row>
    <row r="20" spans="1:15" ht="15" customHeight="1" thickBot="1" x14ac:dyDescent="0.3">
      <c r="A20" s="266">
        <f>1.011*1.05*1.04*1.063*1.03</f>
        <v>1.2087716986800001</v>
      </c>
      <c r="B20" s="267"/>
      <c r="C20" s="268"/>
      <c r="D20" s="266">
        <f>1.011*1.05*1.063*1.03</f>
        <v>1.1622804794999999</v>
      </c>
      <c r="E20" s="267"/>
      <c r="F20" s="267"/>
      <c r="G20" s="268"/>
      <c r="H20" s="269">
        <f>1.011*1.05*1.03</f>
        <v>1.0933965000000001</v>
      </c>
      <c r="I20" s="270"/>
      <c r="J20" s="271"/>
    </row>
    <row r="21" spans="1:15" ht="45" x14ac:dyDescent="0.25">
      <c r="A21" s="103" t="s">
        <v>2</v>
      </c>
      <c r="B21" s="103" t="s">
        <v>3</v>
      </c>
      <c r="C21" s="103" t="s">
        <v>4</v>
      </c>
      <c r="D21" s="103" t="s">
        <v>5</v>
      </c>
      <c r="E21" s="103" t="s">
        <v>6</v>
      </c>
      <c r="F21" s="103" t="s">
        <v>7</v>
      </c>
      <c r="G21" s="103" t="s">
        <v>8</v>
      </c>
      <c r="H21" s="104" t="s">
        <v>445</v>
      </c>
      <c r="I21" s="104" t="s">
        <v>65</v>
      </c>
      <c r="J21" s="104" t="s">
        <v>66</v>
      </c>
    </row>
    <row r="22" spans="1:15" x14ac:dyDescent="0.25">
      <c r="A22" s="3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  <c r="G22" s="3">
        <v>7</v>
      </c>
      <c r="H22" s="3">
        <v>8</v>
      </c>
      <c r="I22" s="3">
        <v>9</v>
      </c>
      <c r="J22" s="3">
        <v>10</v>
      </c>
    </row>
    <row r="23" spans="1:15" x14ac:dyDescent="0.25">
      <c r="A23" s="18"/>
      <c r="B23" s="308" t="s">
        <v>597</v>
      </c>
      <c r="C23" s="308"/>
      <c r="D23" s="308"/>
      <c r="E23" s="141"/>
      <c r="F23" s="141"/>
      <c r="G23" s="141"/>
      <c r="H23" s="11"/>
      <c r="I23" s="11"/>
      <c r="J23" s="11"/>
    </row>
    <row r="24" spans="1:15" ht="21" x14ac:dyDescent="0.25">
      <c r="A24" s="5">
        <v>1</v>
      </c>
      <c r="B24" s="4" t="s">
        <v>73</v>
      </c>
      <c r="C24" s="4" t="s">
        <v>74</v>
      </c>
      <c r="D24" s="5" t="s">
        <v>75</v>
      </c>
      <c r="E24" s="5">
        <v>0.01</v>
      </c>
      <c r="F24" s="91">
        <v>1490</v>
      </c>
      <c r="G24" s="91">
        <f>F24*E24</f>
        <v>14.9</v>
      </c>
      <c r="H24" s="153">
        <f>D20</f>
        <v>1.1622804794999999</v>
      </c>
      <c r="I24" s="154">
        <f>H24*G24</f>
        <v>17.317979144549998</v>
      </c>
      <c r="J24" s="155">
        <f t="shared" ref="J24:J43" si="0">I24*1.18</f>
        <v>20.435215390568995</v>
      </c>
    </row>
    <row r="25" spans="1:15" ht="21" outlineLevel="1" x14ac:dyDescent="0.25">
      <c r="A25" s="31">
        <v>2</v>
      </c>
      <c r="B25" s="7" t="s">
        <v>447</v>
      </c>
      <c r="C25" s="7" t="s">
        <v>448</v>
      </c>
      <c r="D25" s="31" t="s">
        <v>79</v>
      </c>
      <c r="E25" s="31">
        <v>1</v>
      </c>
      <c r="F25" s="31">
        <v>729.32</v>
      </c>
      <c r="G25" s="91">
        <f t="shared" ref="G25:G39" si="1">F25*E25</f>
        <v>729.32</v>
      </c>
      <c r="H25" s="156">
        <f>D20</f>
        <v>1.1622804794999999</v>
      </c>
      <c r="I25" s="157">
        <f>H25*G25</f>
        <v>847.67439930894</v>
      </c>
      <c r="J25" s="158">
        <f t="shared" si="0"/>
        <v>1000.2557911845491</v>
      </c>
      <c r="L25" s="61"/>
    </row>
    <row r="26" spans="1:15" ht="31.5" outlineLevel="1" x14ac:dyDescent="0.25">
      <c r="A26" s="5">
        <v>3</v>
      </c>
      <c r="B26" s="4" t="s">
        <v>450</v>
      </c>
      <c r="C26" s="4" t="s">
        <v>451</v>
      </c>
      <c r="D26" s="5" t="s">
        <v>71</v>
      </c>
      <c r="E26" s="5">
        <v>0.01</v>
      </c>
      <c r="F26" s="91">
        <v>6239.12</v>
      </c>
      <c r="G26" s="91">
        <f t="shared" si="1"/>
        <v>62.391199999999998</v>
      </c>
      <c r="H26" s="159">
        <f>D20</f>
        <v>1.1622804794999999</v>
      </c>
      <c r="I26" s="154">
        <f t="shared" ref="I26:I43" si="2">H26*G26</f>
        <v>72.516073852580391</v>
      </c>
      <c r="J26" s="155">
        <f t="shared" si="0"/>
        <v>85.568967146044855</v>
      </c>
    </row>
    <row r="27" spans="1:15" ht="31.5" outlineLevel="1" x14ac:dyDescent="0.25">
      <c r="A27" s="31">
        <v>4</v>
      </c>
      <c r="B27" s="4" t="s">
        <v>453</v>
      </c>
      <c r="C27" s="4" t="s">
        <v>454</v>
      </c>
      <c r="D27" s="5" t="s">
        <v>71</v>
      </c>
      <c r="E27" s="5">
        <v>0.01</v>
      </c>
      <c r="F27" s="91">
        <v>2399.44</v>
      </c>
      <c r="G27" s="91">
        <f t="shared" si="1"/>
        <v>23.994400000000002</v>
      </c>
      <c r="H27" s="159">
        <f>D20</f>
        <v>1.1622804794999999</v>
      </c>
      <c r="I27" s="154">
        <f t="shared" si="2"/>
        <v>27.888222737314802</v>
      </c>
      <c r="J27" s="155">
        <f t="shared" si="0"/>
        <v>32.908102830031467</v>
      </c>
    </row>
    <row r="28" spans="1:15" ht="31.5" outlineLevel="1" x14ac:dyDescent="0.25">
      <c r="A28" s="5">
        <v>5</v>
      </c>
      <c r="B28" s="4" t="s">
        <v>456</v>
      </c>
      <c r="C28" s="4" t="s">
        <v>457</v>
      </c>
      <c r="D28" s="5" t="s">
        <v>71</v>
      </c>
      <c r="E28" s="5">
        <v>0.01</v>
      </c>
      <c r="F28" s="91">
        <v>3918.25</v>
      </c>
      <c r="G28" s="91">
        <f t="shared" si="1"/>
        <v>39.182499999999997</v>
      </c>
      <c r="H28" s="159">
        <f>D20</f>
        <v>1.1622804794999999</v>
      </c>
      <c r="I28" s="154">
        <f t="shared" si="2"/>
        <v>45.541054888008745</v>
      </c>
      <c r="J28" s="155">
        <f t="shared" si="0"/>
        <v>53.738444767850318</v>
      </c>
    </row>
    <row r="29" spans="1:15" ht="31.5" outlineLevel="1" x14ac:dyDescent="0.25">
      <c r="A29" s="31">
        <v>6</v>
      </c>
      <c r="B29" s="4" t="s">
        <v>459</v>
      </c>
      <c r="C29" s="4" t="s">
        <v>460</v>
      </c>
      <c r="D29" s="5" t="s">
        <v>461</v>
      </c>
      <c r="E29" s="5">
        <v>0.01</v>
      </c>
      <c r="F29" s="91">
        <v>6197.56</v>
      </c>
      <c r="G29" s="91">
        <f t="shared" si="1"/>
        <v>61.975600000000007</v>
      </c>
      <c r="H29" s="159">
        <f>D20</f>
        <v>1.1622804794999999</v>
      </c>
      <c r="I29" s="154">
        <f t="shared" si="2"/>
        <v>72.033030085300197</v>
      </c>
      <c r="J29" s="155">
        <f t="shared" si="0"/>
        <v>84.998975500654225</v>
      </c>
    </row>
    <row r="30" spans="1:15" ht="31.5" outlineLevel="1" x14ac:dyDescent="0.25">
      <c r="A30" s="5">
        <v>7</v>
      </c>
      <c r="B30" s="4" t="s">
        <v>463</v>
      </c>
      <c r="C30" s="4" t="s">
        <v>464</v>
      </c>
      <c r="D30" s="5" t="s">
        <v>461</v>
      </c>
      <c r="E30" s="5">
        <v>0.01</v>
      </c>
      <c r="F30" s="91">
        <v>17601.66</v>
      </c>
      <c r="G30" s="91">
        <f t="shared" si="1"/>
        <v>176.01660000000001</v>
      </c>
      <c r="H30" s="159">
        <f>D20</f>
        <v>1.1622804794999999</v>
      </c>
      <c r="I30" s="154">
        <f t="shared" si="2"/>
        <v>204.58065824795969</v>
      </c>
      <c r="J30" s="155">
        <f t="shared" si="0"/>
        <v>241.40517673259242</v>
      </c>
      <c r="O30" s="105"/>
    </row>
    <row r="31" spans="1:15" ht="31.5" outlineLevel="1" x14ac:dyDescent="0.25">
      <c r="A31" s="31">
        <v>8</v>
      </c>
      <c r="B31" s="4" t="s">
        <v>466</v>
      </c>
      <c r="C31" s="4" t="s">
        <v>467</v>
      </c>
      <c r="D31" s="5" t="s">
        <v>71</v>
      </c>
      <c r="E31" s="5">
        <v>0.01</v>
      </c>
      <c r="F31" s="91">
        <v>20063.060000000001</v>
      </c>
      <c r="G31" s="91">
        <f t="shared" si="1"/>
        <v>200.63060000000002</v>
      </c>
      <c r="H31" s="159">
        <f>D20</f>
        <v>1.1622804794999999</v>
      </c>
      <c r="I31" s="154">
        <f t="shared" si="2"/>
        <v>233.1890299703727</v>
      </c>
      <c r="J31" s="155">
        <f t="shared" si="0"/>
        <v>275.16305536503978</v>
      </c>
    </row>
    <row r="32" spans="1:15" ht="21" outlineLevel="1" x14ac:dyDescent="0.25">
      <c r="A32" s="5">
        <v>9</v>
      </c>
      <c r="B32" s="4" t="s">
        <v>469</v>
      </c>
      <c r="C32" s="4" t="s">
        <v>470</v>
      </c>
      <c r="D32" s="5" t="s">
        <v>83</v>
      </c>
      <c r="E32" s="5">
        <v>1</v>
      </c>
      <c r="F32" s="5">
        <v>169.79</v>
      </c>
      <c r="G32" s="91">
        <f t="shared" si="1"/>
        <v>169.79</v>
      </c>
      <c r="H32" s="159">
        <f>D20</f>
        <v>1.1622804794999999</v>
      </c>
      <c r="I32" s="154">
        <f t="shared" si="2"/>
        <v>197.34360261430498</v>
      </c>
      <c r="J32" s="155">
        <f t="shared" si="0"/>
        <v>232.86545108487988</v>
      </c>
    </row>
    <row r="33" spans="1:13" ht="21" outlineLevel="1" x14ac:dyDescent="0.25">
      <c r="A33" s="31">
        <v>10</v>
      </c>
      <c r="B33" s="4" t="s">
        <v>81</v>
      </c>
      <c r="C33" s="4" t="s">
        <v>82</v>
      </c>
      <c r="D33" s="5" t="s">
        <v>472</v>
      </c>
      <c r="E33" s="5">
        <v>1</v>
      </c>
      <c r="F33" s="5">
        <v>157.62</v>
      </c>
      <c r="G33" s="91">
        <f t="shared" si="1"/>
        <v>157.62</v>
      </c>
      <c r="H33" s="159">
        <f>D20</f>
        <v>1.1622804794999999</v>
      </c>
      <c r="I33" s="154">
        <f t="shared" si="2"/>
        <v>183.19864917878999</v>
      </c>
      <c r="J33" s="155">
        <f t="shared" si="0"/>
        <v>216.17440603097219</v>
      </c>
    </row>
    <row r="34" spans="1:13" ht="31.5" outlineLevel="1" x14ac:dyDescent="0.25">
      <c r="A34" s="5">
        <v>11</v>
      </c>
      <c r="B34" s="4" t="s">
        <v>473</v>
      </c>
      <c r="C34" s="4" t="s">
        <v>474</v>
      </c>
      <c r="D34" s="5" t="s">
        <v>83</v>
      </c>
      <c r="E34" s="5">
        <v>1</v>
      </c>
      <c r="F34" s="5">
        <v>92.9</v>
      </c>
      <c r="G34" s="91">
        <f t="shared" si="1"/>
        <v>92.9</v>
      </c>
      <c r="H34" s="159">
        <f>D20</f>
        <v>1.1622804794999999</v>
      </c>
      <c r="I34" s="154">
        <f t="shared" si="2"/>
        <v>107.97585654555</v>
      </c>
      <c r="J34" s="155">
        <f t="shared" si="0"/>
        <v>127.41151072374899</v>
      </c>
    </row>
    <row r="35" spans="1:13" ht="21" outlineLevel="1" x14ac:dyDescent="0.25">
      <c r="A35" s="31">
        <v>12</v>
      </c>
      <c r="B35" s="32" t="s">
        <v>88</v>
      </c>
      <c r="C35" s="32" t="s">
        <v>89</v>
      </c>
      <c r="D35" s="24" t="s">
        <v>472</v>
      </c>
      <c r="E35" s="24">
        <v>1</v>
      </c>
      <c r="F35" s="24">
        <v>157.62</v>
      </c>
      <c r="G35" s="91">
        <f t="shared" si="1"/>
        <v>157.62</v>
      </c>
      <c r="H35" s="160">
        <f>D20</f>
        <v>1.1622804794999999</v>
      </c>
      <c r="I35" s="161">
        <f t="shared" si="2"/>
        <v>183.19864917878999</v>
      </c>
      <c r="J35" s="162">
        <f t="shared" si="0"/>
        <v>216.17440603097219</v>
      </c>
    </row>
    <row r="36" spans="1:13" ht="42" outlineLevel="1" x14ac:dyDescent="0.25">
      <c r="A36" s="5">
        <v>13</v>
      </c>
      <c r="B36" s="4" t="s">
        <v>598</v>
      </c>
      <c r="C36" s="4" t="s">
        <v>658</v>
      </c>
      <c r="D36" s="5" t="s">
        <v>484</v>
      </c>
      <c r="E36" s="5">
        <v>1</v>
      </c>
      <c r="F36" s="91">
        <v>7977.52</v>
      </c>
      <c r="G36" s="91">
        <f t="shared" si="1"/>
        <v>7977.52</v>
      </c>
      <c r="H36" s="159">
        <f>D20</f>
        <v>1.1622804794999999</v>
      </c>
      <c r="I36" s="154">
        <f t="shared" si="2"/>
        <v>9272.1157708208393</v>
      </c>
      <c r="J36" s="155">
        <f t="shared" si="0"/>
        <v>10941.096609568589</v>
      </c>
    </row>
    <row r="37" spans="1:13" ht="42" outlineLevel="1" x14ac:dyDescent="0.25">
      <c r="A37" s="31">
        <v>14</v>
      </c>
      <c r="B37" s="4" t="s">
        <v>599</v>
      </c>
      <c r="C37" s="4" t="s">
        <v>659</v>
      </c>
      <c r="D37" s="5" t="s">
        <v>484</v>
      </c>
      <c r="E37" s="5">
        <v>1</v>
      </c>
      <c r="F37" s="91">
        <v>14717.12</v>
      </c>
      <c r="G37" s="91">
        <f t="shared" si="1"/>
        <v>14717.12</v>
      </c>
      <c r="H37" s="159">
        <f>D20</f>
        <v>1.1622804794999999</v>
      </c>
      <c r="I37" s="154">
        <f t="shared" si="2"/>
        <v>17105.421290459039</v>
      </c>
      <c r="J37" s="155">
        <f t="shared" si="0"/>
        <v>20184.397122741666</v>
      </c>
    </row>
    <row r="38" spans="1:13" ht="31.5" outlineLevel="1" x14ac:dyDescent="0.25">
      <c r="A38" s="5">
        <v>15</v>
      </c>
      <c r="B38" s="4" t="s">
        <v>600</v>
      </c>
      <c r="C38" s="4" t="s">
        <v>601</v>
      </c>
      <c r="D38" s="5" t="s">
        <v>83</v>
      </c>
      <c r="E38" s="5">
        <v>1</v>
      </c>
      <c r="F38" s="5">
        <v>125.66</v>
      </c>
      <c r="G38" s="91">
        <f t="shared" si="1"/>
        <v>125.66</v>
      </c>
      <c r="H38" s="159">
        <f>D20</f>
        <v>1.1622804794999999</v>
      </c>
      <c r="I38" s="154">
        <f t="shared" si="2"/>
        <v>146.05216505396999</v>
      </c>
      <c r="J38" s="155">
        <f t="shared" si="0"/>
        <v>172.34155476368457</v>
      </c>
    </row>
    <row r="39" spans="1:13" ht="31.5" outlineLevel="1" x14ac:dyDescent="0.25">
      <c r="A39" s="31">
        <v>16</v>
      </c>
      <c r="B39" s="4" t="s">
        <v>602</v>
      </c>
      <c r="C39" s="4" t="s">
        <v>660</v>
      </c>
      <c r="D39" s="5" t="s">
        <v>472</v>
      </c>
      <c r="E39" s="5">
        <v>1</v>
      </c>
      <c r="F39" s="5">
        <v>160.80000000000001</v>
      </c>
      <c r="G39" s="91">
        <f t="shared" si="1"/>
        <v>160.80000000000001</v>
      </c>
      <c r="H39" s="159">
        <f>D20</f>
        <v>1.1622804794999999</v>
      </c>
      <c r="I39" s="154">
        <f t="shared" si="2"/>
        <v>186.8947011036</v>
      </c>
      <c r="J39" s="155">
        <f t="shared" si="0"/>
        <v>220.53574730224798</v>
      </c>
    </row>
    <row r="40" spans="1:13" ht="31.5" outlineLevel="1" x14ac:dyDescent="0.25">
      <c r="A40" s="5">
        <v>17</v>
      </c>
      <c r="B40" s="4" t="s">
        <v>603</v>
      </c>
      <c r="C40" s="4" t="s">
        <v>604</v>
      </c>
      <c r="D40" s="5" t="s">
        <v>472</v>
      </c>
      <c r="E40" s="5">
        <v>1</v>
      </c>
      <c r="F40" s="5">
        <v>128.63999999999999</v>
      </c>
      <c r="G40" s="91">
        <v>129</v>
      </c>
      <c r="H40" s="159">
        <f>H39</f>
        <v>1.1622804794999999</v>
      </c>
      <c r="I40" s="154">
        <f t="shared" si="2"/>
        <v>149.93418185549999</v>
      </c>
      <c r="J40" s="155">
        <f t="shared" si="0"/>
        <v>176.92233458948996</v>
      </c>
      <c r="M40" s="19"/>
    </row>
    <row r="41" spans="1:13" ht="21" outlineLevel="1" x14ac:dyDescent="0.25">
      <c r="A41" s="31">
        <v>18</v>
      </c>
      <c r="B41" s="4" t="s">
        <v>605</v>
      </c>
      <c r="C41" s="4" t="s">
        <v>661</v>
      </c>
      <c r="D41" s="5" t="s">
        <v>606</v>
      </c>
      <c r="E41" s="5">
        <v>1</v>
      </c>
      <c r="F41" s="91">
        <v>18679.939999999999</v>
      </c>
      <c r="G41" s="91">
        <v>18680</v>
      </c>
      <c r="H41" s="159">
        <f t="shared" ref="H41:H43" si="3">H40</f>
        <v>1.1622804794999999</v>
      </c>
      <c r="I41" s="154">
        <f t="shared" si="2"/>
        <v>21711.39935706</v>
      </c>
      <c r="J41" s="155">
        <f t="shared" si="0"/>
        <v>25619.451241330797</v>
      </c>
      <c r="M41" s="19"/>
    </row>
    <row r="42" spans="1:13" ht="31.5" outlineLevel="1" x14ac:dyDescent="0.25">
      <c r="A42" s="5">
        <v>19</v>
      </c>
      <c r="B42" s="4" t="s">
        <v>375</v>
      </c>
      <c r="C42" s="4" t="s">
        <v>376</v>
      </c>
      <c r="D42" s="5" t="s">
        <v>83</v>
      </c>
      <c r="E42" s="5">
        <v>1</v>
      </c>
      <c r="F42" s="5">
        <v>166.98</v>
      </c>
      <c r="G42" s="91">
        <v>167</v>
      </c>
      <c r="H42" s="159">
        <f t="shared" si="3"/>
        <v>1.1622804794999999</v>
      </c>
      <c r="I42" s="154">
        <f t="shared" si="2"/>
        <v>194.10084007649999</v>
      </c>
      <c r="J42" s="155">
        <f t="shared" si="0"/>
        <v>229.03899129026999</v>
      </c>
      <c r="M42" s="19"/>
    </row>
    <row r="43" spans="1:13" ht="31.5" outlineLevel="1" x14ac:dyDescent="0.25">
      <c r="A43" s="31">
        <v>20</v>
      </c>
      <c r="B43" s="4" t="s">
        <v>118</v>
      </c>
      <c r="C43" s="4" t="s">
        <v>119</v>
      </c>
      <c r="D43" s="5" t="s">
        <v>472</v>
      </c>
      <c r="E43" s="5">
        <v>1</v>
      </c>
      <c r="F43" s="5">
        <v>133.58000000000001</v>
      </c>
      <c r="G43" s="91">
        <v>134</v>
      </c>
      <c r="H43" s="159">
        <f t="shared" si="3"/>
        <v>1.1622804794999999</v>
      </c>
      <c r="I43" s="154">
        <f t="shared" si="2"/>
        <v>155.74558425299998</v>
      </c>
      <c r="J43" s="155">
        <f t="shared" si="0"/>
        <v>183.77978941853996</v>
      </c>
      <c r="M43" s="19"/>
    </row>
    <row r="44" spans="1:13" outlineLevel="1" x14ac:dyDescent="0.25">
      <c r="A44" s="62"/>
      <c r="B44" s="18"/>
      <c r="C44" s="18"/>
      <c r="D44" s="62"/>
      <c r="E44" s="62"/>
      <c r="F44" s="62"/>
      <c r="G44" s="62"/>
      <c r="H44" s="20"/>
      <c r="I44" s="27"/>
      <c r="J44" s="64">
        <f>SUM(J24:J43)</f>
        <v>60314.662893793189</v>
      </c>
      <c r="M44" s="19"/>
    </row>
    <row r="45" spans="1:13" x14ac:dyDescent="0.25">
      <c r="A45" s="18"/>
      <c r="B45" s="298" t="s">
        <v>433</v>
      </c>
      <c r="C45" s="298"/>
      <c r="D45" s="298"/>
      <c r="E45" s="142"/>
      <c r="F45" s="142"/>
      <c r="G45" s="142"/>
      <c r="H45" s="20"/>
      <c r="I45" s="27"/>
      <c r="J45" s="28"/>
    </row>
    <row r="46" spans="1:13" ht="21" x14ac:dyDescent="0.25">
      <c r="A46" s="24">
        <v>21</v>
      </c>
      <c r="B46" s="32" t="s">
        <v>607</v>
      </c>
      <c r="C46" s="32" t="s">
        <v>662</v>
      </c>
      <c r="D46" s="24" t="s">
        <v>608</v>
      </c>
      <c r="E46" s="24">
        <v>1</v>
      </c>
      <c r="F46" s="163">
        <v>1946.22</v>
      </c>
      <c r="G46" s="163">
        <f>F46*E46</f>
        <v>1946.22</v>
      </c>
      <c r="H46" s="164">
        <f>A20</f>
        <v>1.2087716986800001</v>
      </c>
      <c r="I46" s="16">
        <f t="shared" ref="I46:I57" si="4">H46*G46</f>
        <v>2352.5356554049899</v>
      </c>
      <c r="J46" s="14">
        <f t="shared" ref="J46:J57" si="5">I46*1.18</f>
        <v>2775.9920733778881</v>
      </c>
    </row>
    <row r="47" spans="1:13" ht="42" x14ac:dyDescent="0.25">
      <c r="A47" s="5">
        <v>22</v>
      </c>
      <c r="B47" s="4" t="s">
        <v>609</v>
      </c>
      <c r="C47" s="4" t="s">
        <v>663</v>
      </c>
      <c r="D47" s="5" t="s">
        <v>484</v>
      </c>
      <c r="E47" s="5">
        <v>1</v>
      </c>
      <c r="F47" s="91">
        <v>6592.1</v>
      </c>
      <c r="G47" s="91">
        <f>F47*E47</f>
        <v>6592.1</v>
      </c>
      <c r="H47" s="164">
        <f>H46</f>
        <v>1.2087716986800001</v>
      </c>
      <c r="I47" s="16">
        <f t="shared" si="4"/>
        <v>7968.3439148684292</v>
      </c>
      <c r="J47" s="14">
        <f t="shared" si="5"/>
        <v>9402.6458195447467</v>
      </c>
    </row>
    <row r="48" spans="1:13" ht="42" outlineLevel="1" x14ac:dyDescent="0.25">
      <c r="A48" s="31">
        <v>23</v>
      </c>
      <c r="B48" s="7" t="s">
        <v>610</v>
      </c>
      <c r="C48" s="7" t="s">
        <v>664</v>
      </c>
      <c r="D48" s="31" t="s">
        <v>484</v>
      </c>
      <c r="E48" s="31">
        <v>1</v>
      </c>
      <c r="F48" s="165">
        <v>9653.9699999999993</v>
      </c>
      <c r="G48" s="91">
        <f>F48*E48</f>
        <v>9653.9699999999993</v>
      </c>
      <c r="H48" s="106">
        <f>A20</f>
        <v>1.2087716986800001</v>
      </c>
      <c r="I48" s="16">
        <f t="shared" si="4"/>
        <v>11669.44571590576</v>
      </c>
      <c r="J48" s="14">
        <f t="shared" si="5"/>
        <v>13769.945944768797</v>
      </c>
    </row>
    <row r="49" spans="1:18" ht="42" outlineLevel="1" x14ac:dyDescent="0.25">
      <c r="A49" s="31">
        <v>24</v>
      </c>
      <c r="B49" s="4" t="s">
        <v>598</v>
      </c>
      <c r="C49" s="4" t="s">
        <v>665</v>
      </c>
      <c r="D49" s="5" t="s">
        <v>484</v>
      </c>
      <c r="E49" s="5">
        <v>1</v>
      </c>
      <c r="F49" s="91">
        <v>13295.86</v>
      </c>
      <c r="G49" s="91">
        <f t="shared" ref="G49:G57" si="6">F49*E49</f>
        <v>13295.86</v>
      </c>
      <c r="H49" s="106">
        <f>A20</f>
        <v>1.2087716986800001</v>
      </c>
      <c r="I49" s="16">
        <f t="shared" si="4"/>
        <v>16071.659277611467</v>
      </c>
      <c r="J49" s="14">
        <f t="shared" si="5"/>
        <v>18964.557947581528</v>
      </c>
    </row>
    <row r="50" spans="1:18" ht="42" outlineLevel="1" x14ac:dyDescent="0.25">
      <c r="A50" s="5">
        <v>25</v>
      </c>
      <c r="B50" s="4" t="s">
        <v>599</v>
      </c>
      <c r="C50" s="4" t="s">
        <v>666</v>
      </c>
      <c r="D50" s="5" t="s">
        <v>484</v>
      </c>
      <c r="E50" s="5">
        <v>1</v>
      </c>
      <c r="F50" s="91">
        <v>24528.53</v>
      </c>
      <c r="G50" s="91">
        <f t="shared" si="6"/>
        <v>24528.53</v>
      </c>
      <c r="H50" s="106">
        <f>A20</f>
        <v>1.2087716986800001</v>
      </c>
      <c r="I50" s="16">
        <f t="shared" si="4"/>
        <v>29649.39287422334</v>
      </c>
      <c r="J50" s="14">
        <f t="shared" si="5"/>
        <v>34986.283591583539</v>
      </c>
    </row>
    <row r="51" spans="1:18" ht="21" outlineLevel="1" x14ac:dyDescent="0.25">
      <c r="A51" s="31">
        <v>26</v>
      </c>
      <c r="B51" s="32" t="s">
        <v>478</v>
      </c>
      <c r="C51" s="32" t="s">
        <v>667</v>
      </c>
      <c r="D51" s="24" t="s">
        <v>480</v>
      </c>
      <c r="E51" s="24">
        <v>0.1</v>
      </c>
      <c r="F51" s="163">
        <v>4950.4399999999996</v>
      </c>
      <c r="G51" s="91">
        <f t="shared" si="6"/>
        <v>495.04399999999998</v>
      </c>
      <c r="H51" s="106">
        <f>A20</f>
        <v>1.2087716986800001</v>
      </c>
      <c r="I51" s="16">
        <f t="shared" si="4"/>
        <v>598.3951768013419</v>
      </c>
      <c r="J51" s="14">
        <f t="shared" si="5"/>
        <v>706.10630862558344</v>
      </c>
    </row>
    <row r="52" spans="1:18" ht="31.5" outlineLevel="1" x14ac:dyDescent="0.25">
      <c r="A52" s="5">
        <v>27</v>
      </c>
      <c r="B52" s="4" t="s">
        <v>505</v>
      </c>
      <c r="C52" s="4" t="s">
        <v>668</v>
      </c>
      <c r="D52" s="5" t="s">
        <v>507</v>
      </c>
      <c r="E52" s="5">
        <v>0.01</v>
      </c>
      <c r="F52" s="91">
        <v>59270.87</v>
      </c>
      <c r="G52" s="91">
        <f t="shared" si="6"/>
        <v>592.70870000000002</v>
      </c>
      <c r="H52" s="164">
        <f>A20</f>
        <v>1.2087716986800001</v>
      </c>
      <c r="I52" s="16">
        <f t="shared" si="4"/>
        <v>716.44950212141464</v>
      </c>
      <c r="J52" s="14">
        <f t="shared" si="5"/>
        <v>845.41041250326919</v>
      </c>
    </row>
    <row r="53" spans="1:18" ht="31.5" outlineLevel="1" x14ac:dyDescent="0.25">
      <c r="A53" s="31">
        <v>28</v>
      </c>
      <c r="B53" s="23" t="s">
        <v>611</v>
      </c>
      <c r="C53" s="23" t="s">
        <v>669</v>
      </c>
      <c r="D53" s="33" t="s">
        <v>612</v>
      </c>
      <c r="E53" s="33">
        <v>0.01</v>
      </c>
      <c r="F53" s="166">
        <v>9758.5300000000007</v>
      </c>
      <c r="G53" s="91">
        <f t="shared" si="6"/>
        <v>97.585300000000004</v>
      </c>
      <c r="H53" s="106">
        <f>A20</f>
        <v>1.2087716986800001</v>
      </c>
      <c r="I53" s="16">
        <f t="shared" si="4"/>
        <v>117.95834884719741</v>
      </c>
      <c r="J53" s="14">
        <f t="shared" si="5"/>
        <v>139.19085163969294</v>
      </c>
      <c r="M53" s="19"/>
    </row>
    <row r="54" spans="1:18" ht="21" outlineLevel="1" x14ac:dyDescent="0.25">
      <c r="A54" s="5">
        <v>29</v>
      </c>
      <c r="B54" s="4" t="s">
        <v>511</v>
      </c>
      <c r="C54" s="4" t="s">
        <v>670</v>
      </c>
      <c r="D54" s="5" t="s">
        <v>507</v>
      </c>
      <c r="E54" s="5">
        <v>0.01</v>
      </c>
      <c r="F54" s="91">
        <v>35959.769999999997</v>
      </c>
      <c r="G54" s="91">
        <f t="shared" si="6"/>
        <v>359.59769999999997</v>
      </c>
      <c r="H54" s="164">
        <f>A20</f>
        <v>1.2087716986800001</v>
      </c>
      <c r="I54" s="16">
        <f t="shared" si="4"/>
        <v>434.67152267042104</v>
      </c>
      <c r="J54" s="14">
        <f t="shared" si="5"/>
        <v>512.91239675109682</v>
      </c>
      <c r="M54" s="19"/>
    </row>
    <row r="55" spans="1:18" ht="21" outlineLevel="1" x14ac:dyDescent="0.25">
      <c r="A55" s="31">
        <v>30</v>
      </c>
      <c r="B55" s="7" t="s">
        <v>514</v>
      </c>
      <c r="C55" s="7" t="s">
        <v>671</v>
      </c>
      <c r="D55" s="31" t="s">
        <v>24</v>
      </c>
      <c r="E55" s="31">
        <v>1</v>
      </c>
      <c r="F55" s="31">
        <v>515.47</v>
      </c>
      <c r="G55" s="91">
        <f t="shared" si="6"/>
        <v>515.47</v>
      </c>
      <c r="H55" s="106">
        <f>H53</f>
        <v>1.2087716986800001</v>
      </c>
      <c r="I55" s="16">
        <f t="shared" si="4"/>
        <v>623.08554751857969</v>
      </c>
      <c r="J55" s="14">
        <f t="shared" si="5"/>
        <v>735.24094607192399</v>
      </c>
      <c r="M55" s="19"/>
    </row>
    <row r="56" spans="1:18" ht="21" outlineLevel="1" x14ac:dyDescent="0.25">
      <c r="A56" s="5">
        <v>31</v>
      </c>
      <c r="B56" s="4" t="s">
        <v>613</v>
      </c>
      <c r="C56" s="4" t="s">
        <v>672</v>
      </c>
      <c r="D56" s="5" t="s">
        <v>24</v>
      </c>
      <c r="E56" s="5">
        <v>1</v>
      </c>
      <c r="F56" s="5">
        <v>219.62</v>
      </c>
      <c r="G56" s="91">
        <f t="shared" si="6"/>
        <v>219.62</v>
      </c>
      <c r="H56" s="106">
        <f t="shared" ref="H56:H57" si="7">H55</f>
        <v>1.2087716986800001</v>
      </c>
      <c r="I56" s="16">
        <f t="shared" si="4"/>
        <v>265.47044046410161</v>
      </c>
      <c r="J56" s="14">
        <f t="shared" si="5"/>
        <v>313.25511974763987</v>
      </c>
      <c r="M56" s="19"/>
    </row>
    <row r="57" spans="1:18" ht="21" outlineLevel="1" x14ac:dyDescent="0.25">
      <c r="A57" s="31">
        <v>32</v>
      </c>
      <c r="B57" s="4" t="s">
        <v>614</v>
      </c>
      <c r="C57" s="4" t="s">
        <v>673</v>
      </c>
      <c r="D57" s="5" t="s">
        <v>24</v>
      </c>
      <c r="E57" s="5">
        <v>1</v>
      </c>
      <c r="F57" s="5">
        <v>505.53</v>
      </c>
      <c r="G57" s="91">
        <f t="shared" si="6"/>
        <v>505.53</v>
      </c>
      <c r="H57" s="106">
        <f t="shared" si="7"/>
        <v>1.2087716986800001</v>
      </c>
      <c r="I57" s="16">
        <f t="shared" si="4"/>
        <v>611.07035683370043</v>
      </c>
      <c r="J57" s="14">
        <f t="shared" si="5"/>
        <v>721.06302106376643</v>
      </c>
      <c r="M57" s="19"/>
    </row>
    <row r="58" spans="1:18" outlineLevel="1" x14ac:dyDescent="0.25">
      <c r="A58" s="62"/>
      <c r="B58" s="18"/>
      <c r="C58" s="18"/>
      <c r="D58" s="62"/>
      <c r="E58" s="62"/>
      <c r="F58" s="62"/>
      <c r="G58" s="63"/>
      <c r="H58" s="20"/>
      <c r="I58" s="27"/>
      <c r="J58" s="64">
        <f>SUM(J46:J57)</f>
        <v>83872.604433259476</v>
      </c>
      <c r="M58" s="19"/>
    </row>
    <row r="59" spans="1:18" ht="31.5" customHeight="1" x14ac:dyDescent="0.25">
      <c r="A59" s="18"/>
      <c r="B59" s="298" t="s">
        <v>524</v>
      </c>
      <c r="C59" s="298"/>
      <c r="D59" s="298"/>
      <c r="E59" s="142"/>
      <c r="F59" s="142"/>
      <c r="G59" s="142"/>
    </row>
    <row r="60" spans="1:18" ht="21" outlineLevel="1" x14ac:dyDescent="0.25">
      <c r="A60" s="5">
        <v>33</v>
      </c>
      <c r="B60" s="4" t="s">
        <v>615</v>
      </c>
      <c r="C60" s="4" t="s">
        <v>616</v>
      </c>
      <c r="D60" s="5" t="s">
        <v>617</v>
      </c>
      <c r="E60" s="5">
        <v>1</v>
      </c>
      <c r="F60" s="5" t="s">
        <v>618</v>
      </c>
      <c r="G60" s="8">
        <v>772754</v>
      </c>
      <c r="H60" s="113">
        <f>H20</f>
        <v>1.0933965000000001</v>
      </c>
      <c r="I60" s="16">
        <f t="shared" ref="I60:I65" si="8">H60*G60</f>
        <v>844926.51896100002</v>
      </c>
      <c r="J60" s="14">
        <f t="shared" ref="J60:J65" si="9">I60*1.18</f>
        <v>997013.29237397993</v>
      </c>
      <c r="L60" s="61"/>
    </row>
    <row r="61" spans="1:18" ht="21" outlineLevel="1" x14ac:dyDescent="0.25">
      <c r="A61" s="5">
        <v>34</v>
      </c>
      <c r="B61" s="4" t="s">
        <v>615</v>
      </c>
      <c r="C61" s="4" t="s">
        <v>619</v>
      </c>
      <c r="D61" s="5" t="s">
        <v>617</v>
      </c>
      <c r="E61" s="5">
        <v>1</v>
      </c>
      <c r="F61" s="5" t="s">
        <v>620</v>
      </c>
      <c r="G61" s="8">
        <v>987967</v>
      </c>
      <c r="H61" s="113">
        <f>H20</f>
        <v>1.0933965000000001</v>
      </c>
      <c r="I61" s="16">
        <f t="shared" si="8"/>
        <v>1080239.6599155001</v>
      </c>
      <c r="J61" s="14">
        <f t="shared" si="9"/>
        <v>1274682.79870029</v>
      </c>
    </row>
    <row r="62" spans="1:18" ht="21" outlineLevel="1" x14ac:dyDescent="0.25">
      <c r="A62" s="5">
        <v>35</v>
      </c>
      <c r="B62" s="4" t="s">
        <v>615</v>
      </c>
      <c r="C62" s="4" t="s">
        <v>621</v>
      </c>
      <c r="D62" s="5" t="s">
        <v>617</v>
      </c>
      <c r="E62" s="5">
        <v>1</v>
      </c>
      <c r="F62" s="5" t="s">
        <v>622</v>
      </c>
      <c r="G62" s="8">
        <v>1056480</v>
      </c>
      <c r="H62" s="113">
        <f>H20</f>
        <v>1.0933965000000001</v>
      </c>
      <c r="I62" s="16">
        <f t="shared" si="8"/>
        <v>1155151.5343200001</v>
      </c>
      <c r="J62" s="14">
        <f t="shared" si="9"/>
        <v>1363078.8104976001</v>
      </c>
      <c r="R62" s="19"/>
    </row>
    <row r="63" spans="1:18" ht="21" outlineLevel="1" x14ac:dyDescent="0.25">
      <c r="A63" s="5">
        <v>36</v>
      </c>
      <c r="B63" s="4" t="s">
        <v>615</v>
      </c>
      <c r="C63" s="4" t="s">
        <v>623</v>
      </c>
      <c r="D63" s="5" t="s">
        <v>49</v>
      </c>
      <c r="E63" s="5">
        <v>1</v>
      </c>
      <c r="F63" s="5" t="s">
        <v>624</v>
      </c>
      <c r="G63" s="8">
        <v>22748</v>
      </c>
      <c r="H63" s="113">
        <f>H20</f>
        <v>1.0933965000000001</v>
      </c>
      <c r="I63" s="16">
        <f t="shared" si="8"/>
        <v>24872.583582000003</v>
      </c>
      <c r="J63" s="14">
        <f t="shared" si="9"/>
        <v>29349.648626760001</v>
      </c>
      <c r="M63" s="19"/>
      <c r="R63" s="19"/>
    </row>
    <row r="64" spans="1:18" ht="27" customHeight="1" x14ac:dyDescent="0.25">
      <c r="A64" s="5">
        <v>37</v>
      </c>
      <c r="B64" s="4" t="s">
        <v>615</v>
      </c>
      <c r="C64" s="4" t="s">
        <v>625</v>
      </c>
      <c r="D64" s="5" t="s">
        <v>49</v>
      </c>
      <c r="E64" s="5">
        <v>1</v>
      </c>
      <c r="F64" s="5" t="s">
        <v>626</v>
      </c>
      <c r="G64" s="8">
        <v>6425</v>
      </c>
      <c r="H64" s="113">
        <f>H20</f>
        <v>1.0933965000000001</v>
      </c>
      <c r="I64" s="16">
        <f t="shared" si="8"/>
        <v>7025.0725125000008</v>
      </c>
      <c r="J64" s="14">
        <f t="shared" si="9"/>
        <v>8289.5855647500011</v>
      </c>
    </row>
    <row r="65" spans="1:18" ht="31.5" outlineLevel="1" x14ac:dyDescent="0.25">
      <c r="A65" s="5">
        <v>38</v>
      </c>
      <c r="B65" s="4" t="s">
        <v>615</v>
      </c>
      <c r="C65" s="4" t="s">
        <v>627</v>
      </c>
      <c r="D65" s="5" t="s">
        <v>526</v>
      </c>
      <c r="E65" s="5">
        <v>1</v>
      </c>
      <c r="F65" s="5" t="s">
        <v>628</v>
      </c>
      <c r="G65" s="8">
        <v>1817</v>
      </c>
      <c r="H65" s="113">
        <f>H20</f>
        <v>1.0933965000000001</v>
      </c>
      <c r="I65" s="16">
        <f t="shared" si="8"/>
        <v>1986.7014405000002</v>
      </c>
      <c r="J65" s="14">
        <f t="shared" si="9"/>
        <v>2344.3076997900002</v>
      </c>
      <c r="M65" s="19"/>
      <c r="R65" s="19"/>
    </row>
    <row r="66" spans="1:18" outlineLevel="1" x14ac:dyDescent="0.25">
      <c r="A66" s="62"/>
      <c r="B66" s="18"/>
      <c r="C66" s="18"/>
      <c r="D66" s="62"/>
      <c r="E66" s="62"/>
      <c r="F66" s="62"/>
      <c r="G66" s="63"/>
      <c r="H66" s="167"/>
      <c r="I66" s="27"/>
      <c r="J66" s="64">
        <f>SUM(J60:J65)</f>
        <v>3674758.4434631704</v>
      </c>
      <c r="M66" s="19"/>
      <c r="R66" s="19"/>
    </row>
    <row r="67" spans="1:18" outlineLevel="1" x14ac:dyDescent="0.25">
      <c r="A67" s="18"/>
      <c r="B67" s="298" t="s">
        <v>434</v>
      </c>
      <c r="C67" s="298"/>
      <c r="D67" s="298"/>
      <c r="E67" s="142"/>
      <c r="F67" s="142"/>
      <c r="G67" s="142"/>
      <c r="M67" s="19"/>
      <c r="R67" s="19"/>
    </row>
    <row r="68" spans="1:18" ht="31.5" outlineLevel="1" x14ac:dyDescent="0.25">
      <c r="A68" s="24">
        <v>39</v>
      </c>
      <c r="B68" s="32" t="s">
        <v>519</v>
      </c>
      <c r="C68" s="32" t="s">
        <v>520</v>
      </c>
      <c r="D68" s="24" t="s">
        <v>24</v>
      </c>
      <c r="E68" s="24">
        <v>1</v>
      </c>
      <c r="F68" s="24" t="s">
        <v>629</v>
      </c>
      <c r="G68" s="43">
        <v>1973</v>
      </c>
      <c r="H68" s="168">
        <f>H20</f>
        <v>1.0933965000000001</v>
      </c>
      <c r="I68" s="169">
        <f>H68*G68</f>
        <v>2157.2712945000003</v>
      </c>
      <c r="J68" s="170">
        <f>I68*1.18</f>
        <v>2545.5801275100002</v>
      </c>
      <c r="M68" s="19"/>
      <c r="R68" s="19"/>
    </row>
    <row r="69" spans="1:18" ht="21" outlineLevel="1" x14ac:dyDescent="0.25">
      <c r="A69" s="5">
        <v>40</v>
      </c>
      <c r="B69" s="4" t="s">
        <v>150</v>
      </c>
      <c r="C69" s="4" t="s">
        <v>674</v>
      </c>
      <c r="D69" s="5" t="s">
        <v>151</v>
      </c>
      <c r="E69" s="5">
        <v>1</v>
      </c>
      <c r="F69" s="5" t="s">
        <v>630</v>
      </c>
      <c r="G69" s="5">
        <v>417</v>
      </c>
      <c r="H69" s="168">
        <f>H20</f>
        <v>1.0933965000000001</v>
      </c>
      <c r="I69" s="169">
        <f t="shared" ref="I69:I70" si="10">H69*G69</f>
        <v>455.94634050000002</v>
      </c>
      <c r="J69" s="170">
        <f t="shared" ref="J69:J70" si="11">I69*1.18</f>
        <v>538.01668179000001</v>
      </c>
      <c r="M69" s="19"/>
      <c r="R69" s="19"/>
    </row>
    <row r="70" spans="1:18" ht="21" outlineLevel="1" x14ac:dyDescent="0.25">
      <c r="A70" s="5">
        <v>41</v>
      </c>
      <c r="B70" s="4" t="s">
        <v>153</v>
      </c>
      <c r="C70" s="4" t="s">
        <v>408</v>
      </c>
      <c r="D70" s="5" t="s">
        <v>154</v>
      </c>
      <c r="E70" s="5">
        <v>1</v>
      </c>
      <c r="F70" s="5" t="s">
        <v>631</v>
      </c>
      <c r="G70" s="8">
        <v>4456</v>
      </c>
      <c r="H70" s="107">
        <f>H20</f>
        <v>1.0933965000000001</v>
      </c>
      <c r="I70" s="108">
        <f t="shared" si="10"/>
        <v>4872.1748040000002</v>
      </c>
      <c r="J70" s="109">
        <f t="shared" si="11"/>
        <v>5749.1662687199996</v>
      </c>
      <c r="M70" s="19"/>
      <c r="R70" s="19"/>
    </row>
    <row r="71" spans="1:18" outlineLevel="1" x14ac:dyDescent="0.25">
      <c r="A71" s="62"/>
      <c r="B71" s="18"/>
      <c r="C71" s="18"/>
      <c r="D71" s="62"/>
      <c r="E71" s="62"/>
      <c r="F71" s="62"/>
      <c r="G71" s="63"/>
      <c r="H71" s="171"/>
      <c r="I71" s="111"/>
      <c r="J71" s="172">
        <f>SUM(J68:J70)</f>
        <v>8832.7630780199997</v>
      </c>
      <c r="M71" s="19"/>
      <c r="R71" s="19"/>
    </row>
    <row r="72" spans="1:18" x14ac:dyDescent="0.25">
      <c r="A72" s="18"/>
      <c r="B72" s="298" t="s">
        <v>398</v>
      </c>
      <c r="C72" s="298"/>
      <c r="D72" s="298"/>
      <c r="E72" s="142"/>
      <c r="F72" s="142"/>
      <c r="G72" s="142"/>
      <c r="H72" s="115"/>
    </row>
    <row r="73" spans="1:18" outlineLevel="1" x14ac:dyDescent="0.25">
      <c r="A73" s="5">
        <v>42</v>
      </c>
      <c r="B73" s="4" t="s">
        <v>615</v>
      </c>
      <c r="C73" s="4" t="s">
        <v>632</v>
      </c>
      <c r="D73" s="5" t="s">
        <v>49</v>
      </c>
      <c r="E73" s="5">
        <v>1</v>
      </c>
      <c r="F73" s="91">
        <v>8142</v>
      </c>
      <c r="G73" s="91">
        <f t="shared" ref="G73:G82" si="12">F73*E73</f>
        <v>8142</v>
      </c>
      <c r="H73" s="119">
        <v>1.2087699999999999</v>
      </c>
      <c r="I73" s="16">
        <f t="shared" ref="I73:I82" si="13">H73*G73</f>
        <v>9841.805339999999</v>
      </c>
      <c r="J73" s="14">
        <f t="shared" ref="J73:J82" si="14">I73*1.18</f>
        <v>11613.330301199998</v>
      </c>
      <c r="R73" s="19"/>
    </row>
    <row r="74" spans="1:18" outlineLevel="1" x14ac:dyDescent="0.25">
      <c r="A74" s="5">
        <v>43</v>
      </c>
      <c r="B74" s="4" t="s">
        <v>615</v>
      </c>
      <c r="C74" s="4" t="s">
        <v>633</v>
      </c>
      <c r="D74" s="5" t="s">
        <v>35</v>
      </c>
      <c r="E74" s="5">
        <v>1E-3</v>
      </c>
      <c r="F74" s="91">
        <v>243995.07</v>
      </c>
      <c r="G74" s="91">
        <f t="shared" si="12"/>
        <v>243.99507</v>
      </c>
      <c r="H74" s="119">
        <v>1.2087699999999999</v>
      </c>
      <c r="I74" s="16">
        <f t="shared" si="13"/>
        <v>294.93392076389995</v>
      </c>
      <c r="J74" s="14">
        <f t="shared" si="14"/>
        <v>348.02202650140191</v>
      </c>
    </row>
    <row r="75" spans="1:18" outlineLevel="1" x14ac:dyDescent="0.25">
      <c r="A75" s="5">
        <v>44</v>
      </c>
      <c r="B75" s="4" t="s">
        <v>615</v>
      </c>
      <c r="C75" s="4" t="s">
        <v>634</v>
      </c>
      <c r="D75" s="5" t="s">
        <v>49</v>
      </c>
      <c r="E75" s="5">
        <v>1</v>
      </c>
      <c r="F75" s="91">
        <v>3557</v>
      </c>
      <c r="G75" s="91">
        <f t="shared" si="12"/>
        <v>3557</v>
      </c>
      <c r="H75" s="119">
        <v>1.2087699999999999</v>
      </c>
      <c r="I75" s="16">
        <f t="shared" si="13"/>
        <v>4299.5948899999994</v>
      </c>
      <c r="J75" s="14">
        <f t="shared" si="14"/>
        <v>5073.5219701999986</v>
      </c>
    </row>
    <row r="76" spans="1:18" outlineLevel="1" x14ac:dyDescent="0.25">
      <c r="A76" s="5">
        <v>45</v>
      </c>
      <c r="B76" s="4" t="s">
        <v>615</v>
      </c>
      <c r="C76" s="4" t="s">
        <v>635</v>
      </c>
      <c r="D76" s="5" t="s">
        <v>49</v>
      </c>
      <c r="E76" s="5">
        <v>1</v>
      </c>
      <c r="F76" s="91">
        <v>1280.77</v>
      </c>
      <c r="G76" s="91">
        <f t="shared" si="12"/>
        <v>1280.77</v>
      </c>
      <c r="H76" s="119">
        <v>1.2087699999999999</v>
      </c>
      <c r="I76" s="16">
        <f t="shared" si="13"/>
        <v>1548.1563528999998</v>
      </c>
      <c r="J76" s="14">
        <f t="shared" si="14"/>
        <v>1826.8244964219996</v>
      </c>
    </row>
    <row r="77" spans="1:18" outlineLevel="1" x14ac:dyDescent="0.25">
      <c r="A77" s="5">
        <v>46</v>
      </c>
      <c r="B77" s="4" t="s">
        <v>615</v>
      </c>
      <c r="C77" s="4" t="s">
        <v>636</v>
      </c>
      <c r="D77" s="5" t="s">
        <v>49</v>
      </c>
      <c r="E77" s="5">
        <v>1</v>
      </c>
      <c r="F77" s="91">
        <v>2345</v>
      </c>
      <c r="G77" s="91">
        <f t="shared" si="12"/>
        <v>2345</v>
      </c>
      <c r="H77" s="119">
        <v>1.2087699999999999</v>
      </c>
      <c r="I77" s="16">
        <f t="shared" si="13"/>
        <v>2834.5656499999996</v>
      </c>
      <c r="J77" s="14">
        <f t="shared" si="14"/>
        <v>3344.7874669999992</v>
      </c>
    </row>
    <row r="78" spans="1:18" outlineLevel="1" x14ac:dyDescent="0.25">
      <c r="A78" s="24">
        <v>47</v>
      </c>
      <c r="B78" s="32" t="s">
        <v>615</v>
      </c>
      <c r="C78" s="32" t="s">
        <v>637</v>
      </c>
      <c r="D78" s="24" t="s">
        <v>49</v>
      </c>
      <c r="E78" s="24">
        <v>1</v>
      </c>
      <c r="F78" s="163">
        <v>1280.77</v>
      </c>
      <c r="G78" s="91">
        <f t="shared" si="12"/>
        <v>1280.77</v>
      </c>
      <c r="H78" s="119">
        <v>1.2087699999999999</v>
      </c>
      <c r="I78" s="16">
        <f t="shared" si="13"/>
        <v>1548.1563528999998</v>
      </c>
      <c r="J78" s="14">
        <f t="shared" si="14"/>
        <v>1826.8244964219996</v>
      </c>
    </row>
    <row r="79" spans="1:18" ht="21" outlineLevel="1" x14ac:dyDescent="0.25">
      <c r="A79" s="5" t="s">
        <v>228</v>
      </c>
      <c r="B79" s="4" t="s">
        <v>638</v>
      </c>
      <c r="C79" s="4" t="s">
        <v>639</v>
      </c>
      <c r="D79" s="5" t="s">
        <v>472</v>
      </c>
      <c r="E79" s="5">
        <v>1E-3</v>
      </c>
      <c r="F79" s="91">
        <v>32867.040000000001</v>
      </c>
      <c r="G79" s="91">
        <f t="shared" si="12"/>
        <v>32.867040000000003</v>
      </c>
      <c r="H79" s="173">
        <v>1.2087699999999999</v>
      </c>
      <c r="I79" s="16">
        <f t="shared" si="13"/>
        <v>39.728691940799997</v>
      </c>
      <c r="J79" s="14">
        <f t="shared" si="14"/>
        <v>46.879856490143993</v>
      </c>
    </row>
    <row r="80" spans="1:18" ht="21" outlineLevel="1" x14ac:dyDescent="0.25">
      <c r="A80" s="5" t="s">
        <v>231</v>
      </c>
      <c r="B80" s="4" t="s">
        <v>640</v>
      </c>
      <c r="C80" s="4" t="s">
        <v>641</v>
      </c>
      <c r="D80" s="5" t="s">
        <v>472</v>
      </c>
      <c r="E80" s="5">
        <v>1E-3</v>
      </c>
      <c r="F80" s="91">
        <v>32867.040000000001</v>
      </c>
      <c r="G80" s="91">
        <f t="shared" si="12"/>
        <v>32.867040000000003</v>
      </c>
      <c r="H80" s="173">
        <v>1.2087699999999999</v>
      </c>
      <c r="I80" s="16">
        <f t="shared" si="13"/>
        <v>39.728691940799997</v>
      </c>
      <c r="J80" s="14">
        <f t="shared" si="14"/>
        <v>46.879856490143993</v>
      </c>
    </row>
    <row r="81" spans="1:14" outlineLevel="1" x14ac:dyDescent="0.25">
      <c r="A81" s="5" t="s">
        <v>303</v>
      </c>
      <c r="B81" s="4" t="s">
        <v>642</v>
      </c>
      <c r="C81" s="4" t="s">
        <v>643</v>
      </c>
      <c r="D81" s="5" t="s">
        <v>57</v>
      </c>
      <c r="E81" s="5">
        <v>1</v>
      </c>
      <c r="F81" s="5">
        <v>525.98</v>
      </c>
      <c r="G81" s="91">
        <f t="shared" si="12"/>
        <v>525.98</v>
      </c>
      <c r="H81" s="173">
        <v>1.2087699999999999</v>
      </c>
      <c r="I81" s="16">
        <f t="shared" si="13"/>
        <v>635.78884459999995</v>
      </c>
      <c r="J81" s="14">
        <f t="shared" si="14"/>
        <v>750.23083662799991</v>
      </c>
    </row>
    <row r="82" spans="1:14" outlineLevel="1" x14ac:dyDescent="0.25">
      <c r="A82" s="5" t="s">
        <v>306</v>
      </c>
      <c r="B82" s="4" t="s">
        <v>615</v>
      </c>
      <c r="C82" s="4" t="s">
        <v>644</v>
      </c>
      <c r="D82" s="5" t="s">
        <v>41</v>
      </c>
      <c r="E82" s="5">
        <v>1</v>
      </c>
      <c r="F82" s="5">
        <v>117</v>
      </c>
      <c r="G82" s="91">
        <f t="shared" si="12"/>
        <v>117</v>
      </c>
      <c r="H82" s="173">
        <v>1.2087699999999999</v>
      </c>
      <c r="I82" s="16">
        <f t="shared" si="13"/>
        <v>141.42608999999999</v>
      </c>
      <c r="J82" s="14">
        <f t="shared" si="14"/>
        <v>166.88278619999997</v>
      </c>
    </row>
    <row r="83" spans="1:14" outlineLevel="1" x14ac:dyDescent="0.25">
      <c r="A83" s="31"/>
      <c r="B83" s="7"/>
      <c r="C83" s="7"/>
      <c r="D83" s="31"/>
      <c r="E83" s="31"/>
      <c r="F83" s="31"/>
      <c r="G83" s="31"/>
      <c r="H83" s="120"/>
      <c r="I83" s="16"/>
      <c r="J83" s="121">
        <f>SUM(J73:J82)</f>
        <v>25044.184093553686</v>
      </c>
      <c r="M83" s="19"/>
      <c r="N83" s="19"/>
    </row>
    <row r="84" spans="1:14" s="73" customFormat="1" x14ac:dyDescent="0.25">
      <c r="A84" s="70"/>
      <c r="B84" s="69"/>
      <c r="C84" s="69"/>
      <c r="D84" s="70"/>
      <c r="E84" s="70"/>
      <c r="F84" s="70"/>
      <c r="G84" s="70"/>
      <c r="H84" s="122"/>
      <c r="I84" s="123"/>
      <c r="J84" s="124">
        <f>J83+J71+J66+J58+J44</f>
        <v>3852822.6579617965</v>
      </c>
      <c r="M84" s="125"/>
      <c r="N84" s="125"/>
    </row>
    <row r="85" spans="1:14" s="52" customFormat="1" hidden="1" x14ac:dyDescent="0.25">
      <c r="A85" s="50"/>
      <c r="B85" s="231" t="s">
        <v>335</v>
      </c>
      <c r="C85" s="231"/>
      <c r="D85" s="51"/>
      <c r="E85" s="51"/>
      <c r="F85" s="51"/>
      <c r="G85" s="51"/>
      <c r="H85" s="51"/>
      <c r="I85" s="51"/>
      <c r="J85" s="51"/>
    </row>
    <row r="86" spans="1:14" s="52" customFormat="1" hidden="1" x14ac:dyDescent="0.25">
      <c r="A86" s="51"/>
      <c r="B86" s="51"/>
      <c r="C86" s="67" t="s">
        <v>565</v>
      </c>
      <c r="D86" s="51"/>
      <c r="E86" s="51"/>
      <c r="F86" s="51"/>
      <c r="G86" s="51"/>
      <c r="H86" s="51"/>
      <c r="I86" s="51"/>
      <c r="J86" s="51"/>
    </row>
    <row r="87" spans="1:14" s="52" customFormat="1" ht="21" hidden="1" x14ac:dyDescent="0.25">
      <c r="A87" s="51"/>
      <c r="B87" s="56"/>
      <c r="C87" s="56" t="s">
        <v>448</v>
      </c>
      <c r="D87" s="57" t="s">
        <v>79</v>
      </c>
      <c r="E87" s="57">
        <v>1</v>
      </c>
      <c r="F87" s="51"/>
      <c r="G87" s="51"/>
      <c r="H87" s="51"/>
      <c r="I87" s="58">
        <f t="shared" ref="I87:J98" si="15">I25</f>
        <v>847.67439930894</v>
      </c>
      <c r="J87" s="66">
        <f t="shared" si="15"/>
        <v>1000.2557911845491</v>
      </c>
    </row>
    <row r="88" spans="1:14" s="52" customFormat="1" ht="31.5" hidden="1" x14ac:dyDescent="0.25">
      <c r="A88" s="51"/>
      <c r="B88" s="56"/>
      <c r="C88" s="126" t="s">
        <v>451</v>
      </c>
      <c r="D88" s="57" t="s">
        <v>71</v>
      </c>
      <c r="E88" s="57" t="s">
        <v>12</v>
      </c>
      <c r="F88" s="51"/>
      <c r="G88" s="51"/>
      <c r="H88" s="51"/>
      <c r="I88" s="58">
        <f t="shared" si="15"/>
        <v>72.516073852580391</v>
      </c>
      <c r="J88" s="66">
        <f t="shared" si="15"/>
        <v>85.568967146044855</v>
      </c>
      <c r="M88" s="127"/>
    </row>
    <row r="89" spans="1:14" s="52" customFormat="1" ht="31.5" hidden="1" x14ac:dyDescent="0.25">
      <c r="A89" s="51"/>
      <c r="B89" s="56"/>
      <c r="C89" s="126" t="s">
        <v>454</v>
      </c>
      <c r="D89" s="57" t="s">
        <v>71</v>
      </c>
      <c r="E89" s="57" t="s">
        <v>12</v>
      </c>
      <c r="F89" s="51"/>
      <c r="G89" s="51"/>
      <c r="H89" s="51"/>
      <c r="I89" s="58">
        <f t="shared" si="15"/>
        <v>27.888222737314802</v>
      </c>
      <c r="J89" s="66">
        <f t="shared" si="15"/>
        <v>32.908102830031467</v>
      </c>
    </row>
    <row r="90" spans="1:14" s="52" customFormat="1" ht="31.5" hidden="1" x14ac:dyDescent="0.25">
      <c r="A90" s="51"/>
      <c r="B90" s="56"/>
      <c r="C90" s="126" t="s">
        <v>457</v>
      </c>
      <c r="D90" s="57" t="s">
        <v>71</v>
      </c>
      <c r="E90" s="57" t="s">
        <v>12</v>
      </c>
      <c r="F90" s="51"/>
      <c r="G90" s="51"/>
      <c r="H90" s="51"/>
      <c r="I90" s="58">
        <f t="shared" si="15"/>
        <v>45.541054888008745</v>
      </c>
      <c r="J90" s="66">
        <f t="shared" si="15"/>
        <v>53.738444767850318</v>
      </c>
    </row>
    <row r="91" spans="1:14" s="52" customFormat="1" ht="31.5" hidden="1" x14ac:dyDescent="0.25">
      <c r="A91" s="51"/>
      <c r="B91" s="56"/>
      <c r="C91" s="126" t="s">
        <v>460</v>
      </c>
      <c r="D91" s="57" t="s">
        <v>461</v>
      </c>
      <c r="E91" s="57" t="s">
        <v>12</v>
      </c>
      <c r="F91" s="51"/>
      <c r="G91" s="51"/>
      <c r="H91" s="51"/>
      <c r="I91" s="58">
        <f t="shared" si="15"/>
        <v>72.033030085300197</v>
      </c>
      <c r="J91" s="66">
        <f t="shared" si="15"/>
        <v>84.998975500654225</v>
      </c>
      <c r="M91" s="128"/>
    </row>
    <row r="92" spans="1:14" s="52" customFormat="1" ht="31.5" hidden="1" x14ac:dyDescent="0.25">
      <c r="A92" s="51"/>
      <c r="B92" s="56"/>
      <c r="C92" s="126" t="s">
        <v>464</v>
      </c>
      <c r="D92" s="57" t="s">
        <v>461</v>
      </c>
      <c r="E92" s="57" t="s">
        <v>12</v>
      </c>
      <c r="F92" s="51"/>
      <c r="G92" s="51"/>
      <c r="H92" s="51"/>
      <c r="I92" s="58">
        <f t="shared" si="15"/>
        <v>204.58065824795969</v>
      </c>
      <c r="J92" s="66">
        <f t="shared" si="15"/>
        <v>241.40517673259242</v>
      </c>
    </row>
    <row r="93" spans="1:14" s="52" customFormat="1" ht="31.5" hidden="1" x14ac:dyDescent="0.25">
      <c r="A93" s="51"/>
      <c r="B93" s="56"/>
      <c r="C93" s="126" t="s">
        <v>467</v>
      </c>
      <c r="D93" s="57" t="s">
        <v>71</v>
      </c>
      <c r="E93" s="57" t="s">
        <v>12</v>
      </c>
      <c r="F93" s="51"/>
      <c r="G93" s="51"/>
      <c r="H93" s="51"/>
      <c r="I93" s="58">
        <f t="shared" si="15"/>
        <v>233.1890299703727</v>
      </c>
      <c r="J93" s="66">
        <f t="shared" si="15"/>
        <v>275.16305536503978</v>
      </c>
    </row>
    <row r="94" spans="1:14" s="52" customFormat="1" ht="21" hidden="1" x14ac:dyDescent="0.25">
      <c r="A94" s="51"/>
      <c r="B94" s="56"/>
      <c r="C94" s="126" t="s">
        <v>470</v>
      </c>
      <c r="D94" s="57" t="s">
        <v>83</v>
      </c>
      <c r="E94" s="57">
        <v>1</v>
      </c>
      <c r="F94" s="51"/>
      <c r="G94" s="51"/>
      <c r="H94" s="51"/>
      <c r="I94" s="58">
        <f t="shared" si="15"/>
        <v>197.34360261430498</v>
      </c>
      <c r="J94" s="66">
        <f t="shared" si="15"/>
        <v>232.86545108487988</v>
      </c>
      <c r="M94" s="129"/>
    </row>
    <row r="95" spans="1:14" s="52" customFormat="1" ht="21" hidden="1" x14ac:dyDescent="0.25">
      <c r="A95" s="51"/>
      <c r="B95" s="56"/>
      <c r="C95" s="126" t="s">
        <v>82</v>
      </c>
      <c r="D95" s="57" t="s">
        <v>472</v>
      </c>
      <c r="E95" s="57">
        <v>1</v>
      </c>
      <c r="F95" s="51"/>
      <c r="G95" s="51"/>
      <c r="H95" s="51"/>
      <c r="I95" s="58">
        <f t="shared" si="15"/>
        <v>183.19864917878999</v>
      </c>
      <c r="J95" s="66">
        <f t="shared" si="15"/>
        <v>216.17440603097219</v>
      </c>
    </row>
    <row r="96" spans="1:14" s="52" customFormat="1" ht="31.5" hidden="1" x14ac:dyDescent="0.25">
      <c r="A96" s="51"/>
      <c r="B96" s="56"/>
      <c r="C96" s="126" t="s">
        <v>474</v>
      </c>
      <c r="D96" s="57" t="s">
        <v>83</v>
      </c>
      <c r="E96" s="57">
        <v>1</v>
      </c>
      <c r="F96" s="51"/>
      <c r="G96" s="51"/>
      <c r="H96" s="51"/>
      <c r="I96" s="58">
        <f t="shared" si="15"/>
        <v>107.97585654555</v>
      </c>
      <c r="J96" s="66">
        <f t="shared" si="15"/>
        <v>127.41151072374899</v>
      </c>
    </row>
    <row r="97" spans="1:22" s="52" customFormat="1" ht="21" hidden="1" x14ac:dyDescent="0.25">
      <c r="A97" s="51"/>
      <c r="B97" s="56"/>
      <c r="C97" s="126" t="s">
        <v>89</v>
      </c>
      <c r="D97" s="57" t="s">
        <v>472</v>
      </c>
      <c r="E97" s="57">
        <v>1</v>
      </c>
      <c r="F97" s="51"/>
      <c r="G97" s="51"/>
      <c r="H97" s="51"/>
      <c r="I97" s="58">
        <f t="shared" si="15"/>
        <v>183.19864917878999</v>
      </c>
      <c r="J97" s="66">
        <f t="shared" si="15"/>
        <v>216.17440603097219</v>
      </c>
    </row>
    <row r="98" spans="1:22" s="52" customFormat="1" ht="52.5" hidden="1" x14ac:dyDescent="0.25">
      <c r="A98" s="51"/>
      <c r="B98" s="56"/>
      <c r="C98" s="126" t="s">
        <v>566</v>
      </c>
      <c r="D98" s="57" t="s">
        <v>30</v>
      </c>
      <c r="E98" s="57" t="s">
        <v>12</v>
      </c>
      <c r="F98" s="51"/>
      <c r="G98" s="51"/>
      <c r="H98" s="51"/>
      <c r="I98" s="58">
        <f t="shared" si="15"/>
        <v>9272.1157708208393</v>
      </c>
      <c r="J98" s="66">
        <f t="shared" si="15"/>
        <v>10941.096609568589</v>
      </c>
    </row>
    <row r="99" spans="1:22" s="52" customFormat="1" ht="67.5" hidden="1" customHeight="1" x14ac:dyDescent="0.25">
      <c r="A99" s="51"/>
      <c r="B99" s="56"/>
      <c r="C99" s="126" t="s">
        <v>567</v>
      </c>
      <c r="D99" s="57" t="s">
        <v>30</v>
      </c>
      <c r="E99" s="57" t="s">
        <v>12</v>
      </c>
      <c r="F99" s="51"/>
      <c r="G99" s="51"/>
      <c r="H99" s="51"/>
      <c r="I99" s="58" t="e">
        <f>#REF!</f>
        <v>#REF!</v>
      </c>
      <c r="J99" s="66" t="e">
        <f>#REF!</f>
        <v>#REF!</v>
      </c>
      <c r="M99" s="287"/>
      <c r="N99" s="287"/>
      <c r="O99" s="287"/>
      <c r="P99" s="287"/>
      <c r="Q99" s="287"/>
      <c r="R99" s="287"/>
      <c r="S99" s="287"/>
      <c r="T99" s="287"/>
      <c r="U99" s="287"/>
      <c r="V99" s="287"/>
    </row>
    <row r="100" spans="1:22" s="52" customFormat="1" ht="73.5" hidden="1" x14ac:dyDescent="0.25">
      <c r="A100" s="51"/>
      <c r="B100" s="56"/>
      <c r="C100" s="126" t="s">
        <v>568</v>
      </c>
      <c r="D100" s="57" t="s">
        <v>480</v>
      </c>
      <c r="E100" s="57" t="s">
        <v>246</v>
      </c>
      <c r="F100" s="51"/>
      <c r="G100" s="51"/>
      <c r="H100" s="51"/>
      <c r="I100" s="58">
        <f>I37</f>
        <v>17105.421290459039</v>
      </c>
      <c r="J100" s="66">
        <f>J37</f>
        <v>20184.397122741666</v>
      </c>
    </row>
    <row r="101" spans="1:22" s="52" customFormat="1" ht="73.5" hidden="1" x14ac:dyDescent="0.25">
      <c r="A101" s="51"/>
      <c r="B101" s="56"/>
      <c r="C101" s="126" t="s">
        <v>569</v>
      </c>
      <c r="D101" s="57" t="s">
        <v>484</v>
      </c>
      <c r="E101" s="57">
        <v>1</v>
      </c>
      <c r="F101" s="51"/>
      <c r="G101" s="51"/>
      <c r="H101" s="51"/>
      <c r="I101" s="58" t="e">
        <f>#REF!</f>
        <v>#REF!</v>
      </c>
      <c r="J101" s="66" t="e">
        <f>#REF!</f>
        <v>#REF!</v>
      </c>
    </row>
    <row r="102" spans="1:22" s="52" customFormat="1" ht="63" hidden="1" x14ac:dyDescent="0.25">
      <c r="A102" s="51"/>
      <c r="B102" s="56"/>
      <c r="C102" s="126" t="s">
        <v>570</v>
      </c>
      <c r="D102" s="57" t="s">
        <v>484</v>
      </c>
      <c r="E102" s="57">
        <v>1</v>
      </c>
      <c r="F102" s="51"/>
      <c r="G102" s="51"/>
      <c r="H102" s="51"/>
      <c r="I102" s="58">
        <f>I38</f>
        <v>146.05216505396999</v>
      </c>
      <c r="J102" s="66">
        <f>J38</f>
        <v>172.34155476368457</v>
      </c>
    </row>
    <row r="103" spans="1:22" s="52" customFormat="1" ht="21" hidden="1" x14ac:dyDescent="0.25">
      <c r="A103" s="51"/>
      <c r="B103" s="56"/>
      <c r="C103" s="126" t="s">
        <v>490</v>
      </c>
      <c r="D103" s="57" t="s">
        <v>83</v>
      </c>
      <c r="E103" s="57">
        <v>1</v>
      </c>
      <c r="F103" s="51"/>
      <c r="G103" s="51"/>
      <c r="H103" s="51"/>
      <c r="I103" s="58" t="e">
        <f>#REF!</f>
        <v>#REF!</v>
      </c>
      <c r="J103" s="66" t="e">
        <f>#REF!</f>
        <v>#REF!</v>
      </c>
    </row>
    <row r="104" spans="1:22" s="52" customFormat="1" ht="31.5" hidden="1" x14ac:dyDescent="0.25">
      <c r="A104" s="51"/>
      <c r="B104" s="56"/>
      <c r="C104" s="126" t="s">
        <v>493</v>
      </c>
      <c r="D104" s="57" t="s">
        <v>83</v>
      </c>
      <c r="E104" s="57">
        <v>1</v>
      </c>
      <c r="F104" s="51"/>
      <c r="G104" s="51"/>
      <c r="H104" s="51"/>
      <c r="I104" s="58">
        <f>I39</f>
        <v>186.8947011036</v>
      </c>
      <c r="J104" s="66">
        <f>J39</f>
        <v>220.53574730224798</v>
      </c>
    </row>
    <row r="105" spans="1:22" s="52" customFormat="1" ht="21" hidden="1" x14ac:dyDescent="0.25">
      <c r="A105" s="51"/>
      <c r="B105" s="56"/>
      <c r="C105" s="126" t="s">
        <v>496</v>
      </c>
      <c r="D105" s="57" t="s">
        <v>83</v>
      </c>
      <c r="E105" s="57">
        <v>1</v>
      </c>
      <c r="F105" s="51"/>
      <c r="G105" s="51"/>
      <c r="H105" s="51"/>
      <c r="I105" s="58" t="e">
        <f>#REF!</f>
        <v>#REF!</v>
      </c>
      <c r="J105" s="66" t="e">
        <f>#REF!</f>
        <v>#REF!</v>
      </c>
    </row>
    <row r="106" spans="1:22" s="52" customFormat="1" hidden="1" x14ac:dyDescent="0.25">
      <c r="A106" s="51"/>
      <c r="B106" s="51"/>
      <c r="C106" s="130" t="s">
        <v>571</v>
      </c>
      <c r="D106" s="51"/>
      <c r="E106" s="51"/>
      <c r="F106" s="51"/>
      <c r="G106" s="51"/>
      <c r="H106" s="51"/>
      <c r="I106" s="51"/>
      <c r="J106" s="51"/>
    </row>
    <row r="107" spans="1:22" s="52" customFormat="1" ht="31.5" hidden="1" x14ac:dyDescent="0.25">
      <c r="A107" s="51"/>
      <c r="B107" s="56"/>
      <c r="C107" s="126" t="s">
        <v>498</v>
      </c>
      <c r="D107" s="57" t="s">
        <v>109</v>
      </c>
      <c r="E107" s="57">
        <v>1</v>
      </c>
      <c r="F107" s="51"/>
      <c r="G107" s="51"/>
      <c r="H107" s="51"/>
      <c r="I107" s="58">
        <f>I48</f>
        <v>11669.44571590576</v>
      </c>
      <c r="J107" s="66">
        <f t="shared" ref="J107:J117" si="16">I107*K107</f>
        <v>13769.945944768797</v>
      </c>
      <c r="K107" s="52">
        <v>1.18</v>
      </c>
    </row>
    <row r="108" spans="1:22" s="52" customFormat="1" ht="31.5" hidden="1" x14ac:dyDescent="0.25">
      <c r="A108" s="51"/>
      <c r="B108" s="56"/>
      <c r="C108" s="126" t="s">
        <v>500</v>
      </c>
      <c r="D108" s="57" t="s">
        <v>484</v>
      </c>
      <c r="E108" s="57">
        <v>1</v>
      </c>
      <c r="F108" s="51"/>
      <c r="G108" s="51"/>
      <c r="H108" s="51"/>
      <c r="I108" s="58" t="e">
        <f>#REF!+#REF!+I73*0.01+#REF!*3+I74*6+#REF!*4+I75*10+#REF!+I76*3+#REF!+I77*9+#REF!+I78+I79+#REF!*3+#REF!*2+#REF!*0.6</f>
        <v>#REF!</v>
      </c>
      <c r="J108" s="66" t="e">
        <f t="shared" si="16"/>
        <v>#REF!</v>
      </c>
      <c r="K108" s="52">
        <v>1.18</v>
      </c>
    </row>
    <row r="109" spans="1:22" s="52" customFormat="1" ht="31.5" hidden="1" x14ac:dyDescent="0.25">
      <c r="A109" s="51"/>
      <c r="B109" s="56"/>
      <c r="C109" s="56" t="s">
        <v>572</v>
      </c>
      <c r="D109" s="57" t="s">
        <v>484</v>
      </c>
      <c r="E109" s="57">
        <v>1</v>
      </c>
      <c r="F109" s="51"/>
      <c r="G109" s="51"/>
      <c r="H109" s="51"/>
      <c r="I109" s="58" t="e">
        <f>I49+I60+#REF!+I63*3</f>
        <v>#REF!</v>
      </c>
      <c r="J109" s="66" t="e">
        <f t="shared" si="16"/>
        <v>#REF!</v>
      </c>
      <c r="K109" s="52">
        <v>1.18</v>
      </c>
    </row>
    <row r="110" spans="1:22" s="52" customFormat="1" ht="31.5" hidden="1" x14ac:dyDescent="0.25">
      <c r="A110" s="51"/>
      <c r="B110" s="56"/>
      <c r="C110" s="56" t="s">
        <v>573</v>
      </c>
      <c r="D110" s="57" t="s">
        <v>484</v>
      </c>
      <c r="E110" s="57">
        <v>1</v>
      </c>
      <c r="F110" s="51"/>
      <c r="G110" s="51"/>
      <c r="H110" s="51"/>
      <c r="I110" s="58" t="e">
        <f>I49+#REF!+#REF!+I63*3</f>
        <v>#REF!</v>
      </c>
      <c r="J110" s="66" t="e">
        <f t="shared" si="16"/>
        <v>#REF!</v>
      </c>
      <c r="K110" s="52">
        <v>1.18</v>
      </c>
    </row>
    <row r="111" spans="1:22" s="52" customFormat="1" ht="31.5" hidden="1" x14ac:dyDescent="0.25">
      <c r="A111" s="51"/>
      <c r="B111" s="56"/>
      <c r="C111" s="56" t="s">
        <v>574</v>
      </c>
      <c r="D111" s="57" t="s">
        <v>575</v>
      </c>
      <c r="E111" s="57">
        <v>2</v>
      </c>
      <c r="F111" s="51"/>
      <c r="G111" s="51"/>
      <c r="H111" s="51"/>
      <c r="I111" s="58" t="e">
        <f>I49+I61+#REF!+I63*3</f>
        <v>#REF!</v>
      </c>
      <c r="J111" s="66" t="e">
        <f t="shared" si="16"/>
        <v>#REF!</v>
      </c>
      <c r="K111" s="52">
        <v>1.18</v>
      </c>
    </row>
    <row r="112" spans="1:22" s="52" customFormat="1" ht="31.5" hidden="1" x14ac:dyDescent="0.25">
      <c r="A112" s="51"/>
      <c r="B112" s="56"/>
      <c r="C112" s="56" t="s">
        <v>576</v>
      </c>
      <c r="D112" s="57" t="s">
        <v>144</v>
      </c>
      <c r="E112" s="57">
        <v>1</v>
      </c>
      <c r="F112" s="51"/>
      <c r="G112" s="51"/>
      <c r="H112" s="51"/>
      <c r="I112" s="51" t="e">
        <f>#REF!*5+#REF!*40</f>
        <v>#REF!</v>
      </c>
      <c r="J112" s="66" t="e">
        <f t="shared" si="16"/>
        <v>#REF!</v>
      </c>
      <c r="K112" s="52">
        <v>1.18</v>
      </c>
    </row>
    <row r="113" spans="1:13" s="52" customFormat="1" ht="31.5" hidden="1" x14ac:dyDescent="0.25">
      <c r="A113" s="51"/>
      <c r="B113" s="56"/>
      <c r="C113" s="56" t="s">
        <v>506</v>
      </c>
      <c r="D113" s="57" t="s">
        <v>507</v>
      </c>
      <c r="E113" s="57" t="s">
        <v>12</v>
      </c>
      <c r="F113" s="51"/>
      <c r="G113" s="51"/>
      <c r="H113" s="51"/>
      <c r="I113" s="51">
        <f>I50*(1.92+5.58)</f>
        <v>222370.44655667504</v>
      </c>
      <c r="J113" s="66">
        <f t="shared" si="16"/>
        <v>262397.12693687656</v>
      </c>
      <c r="K113" s="52">
        <v>1.18</v>
      </c>
    </row>
    <row r="114" spans="1:13" s="52" customFormat="1" ht="21" hidden="1" x14ac:dyDescent="0.25">
      <c r="A114" s="51"/>
      <c r="B114" s="56"/>
      <c r="C114" s="56" t="s">
        <v>577</v>
      </c>
      <c r="D114" s="57" t="s">
        <v>245</v>
      </c>
      <c r="E114" s="57" t="s">
        <v>246</v>
      </c>
      <c r="F114" s="51"/>
      <c r="G114" s="51"/>
      <c r="H114" s="51"/>
      <c r="I114" s="51" t="e">
        <f>#REF!*31+I80*19.2+#REF!*0.5+#REF!*0.2</f>
        <v>#REF!</v>
      </c>
      <c r="J114" s="66" t="e">
        <f t="shared" si="16"/>
        <v>#REF!</v>
      </c>
      <c r="K114" s="52">
        <v>1.18</v>
      </c>
    </row>
    <row r="115" spans="1:13" s="52" customFormat="1" ht="21" hidden="1" x14ac:dyDescent="0.25">
      <c r="A115" s="51"/>
      <c r="B115" s="56"/>
      <c r="C115" s="56" t="s">
        <v>512</v>
      </c>
      <c r="D115" s="57" t="s">
        <v>507</v>
      </c>
      <c r="E115" s="57" t="s">
        <v>12</v>
      </c>
      <c r="F115" s="51"/>
      <c r="G115" s="51"/>
      <c r="H115" s="51"/>
      <c r="I115" s="51">
        <f>I51*7.5</f>
        <v>4487.9638260100646</v>
      </c>
      <c r="J115" s="66">
        <f t="shared" si="16"/>
        <v>5295.7973146918757</v>
      </c>
      <c r="K115" s="52">
        <v>1.18</v>
      </c>
    </row>
    <row r="116" spans="1:13" s="52" customFormat="1" ht="21" hidden="1" x14ac:dyDescent="0.25">
      <c r="A116" s="51"/>
      <c r="B116" s="56"/>
      <c r="C116" s="56" t="s">
        <v>515</v>
      </c>
      <c r="D116" s="57" t="s">
        <v>24</v>
      </c>
      <c r="E116" s="57">
        <v>1</v>
      </c>
      <c r="F116" s="51"/>
      <c r="G116" s="51"/>
      <c r="H116" s="51"/>
      <c r="I116" s="58" t="e">
        <f>#REF!+#REF!</f>
        <v>#REF!</v>
      </c>
      <c r="J116" s="66" t="e">
        <f t="shared" si="16"/>
        <v>#REF!</v>
      </c>
      <c r="K116" s="52">
        <v>1.18</v>
      </c>
    </row>
    <row r="117" spans="1:13" s="52" customFormat="1" ht="42" hidden="1" x14ac:dyDescent="0.25">
      <c r="A117" s="51"/>
      <c r="B117" s="56"/>
      <c r="C117" s="56" t="s">
        <v>518</v>
      </c>
      <c r="D117" s="57" t="s">
        <v>24</v>
      </c>
      <c r="E117" s="57">
        <v>1</v>
      </c>
      <c r="F117" s="51"/>
      <c r="G117" s="51"/>
      <c r="H117" s="51"/>
      <c r="I117" s="58">
        <f>I53+I62</f>
        <v>1155269.4926688473</v>
      </c>
      <c r="J117" s="66">
        <f t="shared" si="16"/>
        <v>1363218.0013492398</v>
      </c>
      <c r="K117" s="52">
        <v>1.18</v>
      </c>
    </row>
    <row r="118" spans="1:13" s="52" customFormat="1" hidden="1" x14ac:dyDescent="0.25">
      <c r="A118" s="51"/>
      <c r="B118" s="51"/>
      <c r="C118" s="67" t="s">
        <v>578</v>
      </c>
      <c r="D118" s="51"/>
      <c r="E118" s="51"/>
      <c r="F118" s="51"/>
      <c r="G118" s="51"/>
      <c r="H118" s="51"/>
      <c r="I118" s="51"/>
      <c r="J118" s="51"/>
    </row>
    <row r="119" spans="1:13" s="52" customFormat="1" ht="52.5" hidden="1" x14ac:dyDescent="0.25">
      <c r="A119" s="131"/>
      <c r="B119" s="56"/>
      <c r="C119" s="56" t="s">
        <v>579</v>
      </c>
      <c r="D119" s="57" t="s">
        <v>24</v>
      </c>
      <c r="E119" s="57">
        <v>1</v>
      </c>
      <c r="F119" s="131"/>
      <c r="G119" s="131"/>
      <c r="H119" s="131"/>
      <c r="I119" s="132" t="e">
        <f>#REF!</f>
        <v>#REF!</v>
      </c>
      <c r="J119" s="133" t="e">
        <f>#REF!</f>
        <v>#REF!</v>
      </c>
    </row>
    <row r="120" spans="1:13" s="52" customFormat="1" ht="42" hidden="1" x14ac:dyDescent="0.25">
      <c r="A120" s="131"/>
      <c r="B120" s="56"/>
      <c r="C120" s="56" t="s">
        <v>580</v>
      </c>
      <c r="D120" s="57" t="s">
        <v>151</v>
      </c>
      <c r="E120" s="57">
        <v>1</v>
      </c>
      <c r="F120" s="131"/>
      <c r="G120" s="131"/>
      <c r="H120" s="131"/>
      <c r="I120" s="132" t="e">
        <f>#REF!</f>
        <v>#REF!</v>
      </c>
      <c r="J120" s="133" t="e">
        <f>#REF!</f>
        <v>#REF!</v>
      </c>
    </row>
    <row r="121" spans="1:13" s="52" customFormat="1" ht="42" hidden="1" x14ac:dyDescent="0.25">
      <c r="A121" s="131"/>
      <c r="B121" s="56"/>
      <c r="C121" s="56" t="s">
        <v>581</v>
      </c>
      <c r="D121" s="57" t="s">
        <v>154</v>
      </c>
      <c r="E121" s="57">
        <v>0.01</v>
      </c>
      <c r="F121" s="131"/>
      <c r="G121" s="131"/>
      <c r="H121" s="131"/>
      <c r="I121" s="132" t="e">
        <f>#REF!</f>
        <v>#REF!</v>
      </c>
      <c r="J121" s="133" t="e">
        <f>#REF!</f>
        <v>#REF!</v>
      </c>
    </row>
    <row r="122" spans="1:13" s="52" customFormat="1" hidden="1" x14ac:dyDescent="0.25">
      <c r="A122" s="51"/>
      <c r="B122" s="51"/>
      <c r="C122" s="51"/>
      <c r="D122" s="51"/>
      <c r="E122" s="51"/>
      <c r="F122" s="51"/>
      <c r="G122" s="51"/>
      <c r="H122" s="51"/>
      <c r="I122" s="51"/>
      <c r="J122" s="51"/>
    </row>
    <row r="123" spans="1:13" s="52" customFormat="1" hidden="1" x14ac:dyDescent="0.25"/>
    <row r="124" spans="1:13" hidden="1" x14ac:dyDescent="0.25">
      <c r="A124" s="48"/>
      <c r="B124" s="216" t="s">
        <v>335</v>
      </c>
      <c r="C124" s="216"/>
      <c r="D124" s="49"/>
      <c r="E124" s="49"/>
      <c r="F124" s="49"/>
      <c r="G124" s="49"/>
      <c r="H124" s="49"/>
      <c r="I124" s="49"/>
      <c r="J124" s="49"/>
    </row>
    <row r="125" spans="1:13" hidden="1" x14ac:dyDescent="0.25">
      <c r="A125" s="37"/>
      <c r="B125" s="37"/>
      <c r="C125" s="41" t="s">
        <v>565</v>
      </c>
      <c r="D125" s="37"/>
      <c r="E125" s="37"/>
      <c r="F125" s="37"/>
      <c r="G125" s="37"/>
      <c r="H125" s="37"/>
      <c r="I125" s="37"/>
      <c r="J125" s="37"/>
    </row>
    <row r="126" spans="1:13" ht="21" hidden="1" x14ac:dyDescent="0.25">
      <c r="A126" s="37"/>
      <c r="B126" s="4"/>
      <c r="C126" s="134" t="s">
        <v>448</v>
      </c>
      <c r="D126" s="5" t="s">
        <v>79</v>
      </c>
      <c r="E126" s="5">
        <v>1</v>
      </c>
      <c r="F126" s="37"/>
      <c r="G126" s="37"/>
      <c r="H126" s="37"/>
      <c r="I126" s="39">
        <f>I87</f>
        <v>847.67439930894</v>
      </c>
      <c r="J126" s="40">
        <f>I126*1.18</f>
        <v>1000.2557911845491</v>
      </c>
    </row>
    <row r="127" spans="1:13" ht="21" hidden="1" x14ac:dyDescent="0.25">
      <c r="A127" s="37"/>
      <c r="B127" s="4"/>
      <c r="C127" s="134" t="s">
        <v>582</v>
      </c>
      <c r="D127" s="5" t="s">
        <v>71</v>
      </c>
      <c r="E127" s="5" t="s">
        <v>12</v>
      </c>
      <c r="F127" s="37"/>
      <c r="G127" s="37"/>
      <c r="H127" s="37"/>
      <c r="I127" s="39">
        <f>I88+I131+I132</f>
        <v>510.28576207091277</v>
      </c>
      <c r="J127" s="40">
        <f>I127*1.18</f>
        <v>602.13719924367706</v>
      </c>
      <c r="M127" s="61"/>
    </row>
    <row r="128" spans="1:13" ht="21" hidden="1" x14ac:dyDescent="0.25">
      <c r="A128" s="37"/>
      <c r="B128" s="4"/>
      <c r="C128" s="134" t="s">
        <v>583</v>
      </c>
      <c r="D128" s="5" t="s">
        <v>71</v>
      </c>
      <c r="E128" s="5" t="s">
        <v>12</v>
      </c>
      <c r="F128" s="37"/>
      <c r="G128" s="37"/>
      <c r="H128" s="37"/>
      <c r="I128" s="39">
        <f>I89+I130+I132</f>
        <v>333.11028279298773</v>
      </c>
      <c r="J128" s="40">
        <f>I128*1.18</f>
        <v>393.07013369572553</v>
      </c>
    </row>
    <row r="129" spans="1:22" ht="31.5" hidden="1" x14ac:dyDescent="0.25">
      <c r="A129" s="37"/>
      <c r="B129" s="4"/>
      <c r="C129" s="135" t="s">
        <v>457</v>
      </c>
      <c r="D129" s="5" t="s">
        <v>71</v>
      </c>
      <c r="E129" s="5" t="s">
        <v>12</v>
      </c>
      <c r="F129" s="37"/>
      <c r="G129" s="37"/>
      <c r="H129" s="37"/>
      <c r="I129" s="39">
        <f t="shared" ref="I129:J132" si="17">I90</f>
        <v>45.541054888008745</v>
      </c>
      <c r="J129" s="40">
        <f t="shared" si="17"/>
        <v>53.738444767850318</v>
      </c>
    </row>
    <row r="130" spans="1:22" ht="31.5" hidden="1" x14ac:dyDescent="0.25">
      <c r="A130" s="37"/>
      <c r="B130" s="4"/>
      <c r="C130" s="135" t="s">
        <v>460</v>
      </c>
      <c r="D130" s="5" t="s">
        <v>461</v>
      </c>
      <c r="E130" s="5" t="s">
        <v>12</v>
      </c>
      <c r="F130" s="37"/>
      <c r="G130" s="37"/>
      <c r="H130" s="37"/>
      <c r="I130" s="39">
        <f t="shared" si="17"/>
        <v>72.033030085300197</v>
      </c>
      <c r="J130" s="40">
        <f t="shared" si="17"/>
        <v>84.998975500654225</v>
      </c>
      <c r="M130" s="136" t="s">
        <v>584</v>
      </c>
    </row>
    <row r="131" spans="1:22" ht="31.5" hidden="1" x14ac:dyDescent="0.25">
      <c r="A131" s="37"/>
      <c r="B131" s="4"/>
      <c r="C131" s="135" t="s">
        <v>464</v>
      </c>
      <c r="D131" s="5" t="s">
        <v>461</v>
      </c>
      <c r="E131" s="5" t="s">
        <v>12</v>
      </c>
      <c r="F131" s="37"/>
      <c r="G131" s="37"/>
      <c r="H131" s="37"/>
      <c r="I131" s="39">
        <f t="shared" si="17"/>
        <v>204.58065824795969</v>
      </c>
      <c r="J131" s="40">
        <f t="shared" si="17"/>
        <v>241.40517673259242</v>
      </c>
    </row>
    <row r="132" spans="1:22" ht="31.5" hidden="1" x14ac:dyDescent="0.25">
      <c r="A132" s="37"/>
      <c r="B132" s="4"/>
      <c r="C132" s="135" t="s">
        <v>467</v>
      </c>
      <c r="D132" s="5" t="s">
        <v>71</v>
      </c>
      <c r="E132" s="5" t="s">
        <v>12</v>
      </c>
      <c r="F132" s="37"/>
      <c r="G132" s="37"/>
      <c r="H132" s="37"/>
      <c r="I132" s="39">
        <f t="shared" si="17"/>
        <v>233.1890299703727</v>
      </c>
      <c r="J132" s="40">
        <f t="shared" si="17"/>
        <v>275.16305536503978</v>
      </c>
    </row>
    <row r="133" spans="1:22" ht="31.5" hidden="1" x14ac:dyDescent="0.25">
      <c r="A133" s="37"/>
      <c r="B133" s="4"/>
      <c r="C133" s="134" t="s">
        <v>585</v>
      </c>
      <c r="D133" s="5" t="s">
        <v>83</v>
      </c>
      <c r="E133" s="5">
        <v>1</v>
      </c>
      <c r="F133" s="37"/>
      <c r="G133" s="37"/>
      <c r="H133" s="37"/>
      <c r="I133" s="39">
        <f>I94+I135+I136</f>
        <v>488.51810833864499</v>
      </c>
      <c r="J133" s="40">
        <f>I133*1.18</f>
        <v>576.45136783960106</v>
      </c>
      <c r="M133" s="137"/>
    </row>
    <row r="134" spans="1:22" ht="21" hidden="1" x14ac:dyDescent="0.25">
      <c r="A134" s="37"/>
      <c r="B134" s="4"/>
      <c r="C134" s="134" t="s">
        <v>586</v>
      </c>
      <c r="D134" s="5" t="s">
        <v>472</v>
      </c>
      <c r="E134" s="5">
        <v>1</v>
      </c>
      <c r="F134" s="37"/>
      <c r="G134" s="37"/>
      <c r="H134" s="37"/>
      <c r="I134" s="39">
        <f>I95+I135+I136</f>
        <v>474.37315490313</v>
      </c>
      <c r="J134" s="40">
        <f>I134*1.18</f>
        <v>559.76032278569335</v>
      </c>
    </row>
    <row r="135" spans="1:22" ht="31.5" hidden="1" x14ac:dyDescent="0.25">
      <c r="A135" s="37"/>
      <c r="B135" s="4"/>
      <c r="C135" s="135" t="s">
        <v>474</v>
      </c>
      <c r="D135" s="5" t="s">
        <v>83</v>
      </c>
      <c r="E135" s="5">
        <v>1</v>
      </c>
      <c r="F135" s="37"/>
      <c r="G135" s="37"/>
      <c r="H135" s="37"/>
      <c r="I135" s="39">
        <f t="shared" ref="I135:J139" si="18">I96</f>
        <v>107.97585654555</v>
      </c>
      <c r="J135" s="40">
        <f t="shared" si="18"/>
        <v>127.41151072374899</v>
      </c>
    </row>
    <row r="136" spans="1:22" ht="21" hidden="1" x14ac:dyDescent="0.25">
      <c r="A136" s="37"/>
      <c r="B136" s="4"/>
      <c r="C136" s="135" t="s">
        <v>89</v>
      </c>
      <c r="D136" s="5" t="s">
        <v>472</v>
      </c>
      <c r="E136" s="5">
        <v>1</v>
      </c>
      <c r="F136" s="37"/>
      <c r="G136" s="37"/>
      <c r="H136" s="37"/>
      <c r="I136" s="39">
        <f t="shared" si="18"/>
        <v>183.19864917878999</v>
      </c>
      <c r="J136" s="40">
        <f t="shared" si="18"/>
        <v>216.17440603097219</v>
      </c>
    </row>
    <row r="137" spans="1:22" ht="21" hidden="1" x14ac:dyDescent="0.25">
      <c r="A137" s="37"/>
      <c r="B137" s="4"/>
      <c r="C137" s="134" t="s">
        <v>587</v>
      </c>
      <c r="D137" s="5" t="s">
        <v>30</v>
      </c>
      <c r="E137" s="5" t="s">
        <v>12</v>
      </c>
      <c r="F137" s="37"/>
      <c r="G137" s="37"/>
      <c r="H137" s="37"/>
      <c r="I137" s="39">
        <f t="shared" si="18"/>
        <v>9272.1157708208393</v>
      </c>
      <c r="J137" s="40">
        <f t="shared" si="18"/>
        <v>10941.096609568589</v>
      </c>
    </row>
    <row r="138" spans="1:22" ht="42" hidden="1" customHeight="1" x14ac:dyDescent="0.25">
      <c r="A138" s="37"/>
      <c r="B138" s="4"/>
      <c r="C138" s="134" t="s">
        <v>476</v>
      </c>
      <c r="D138" s="5" t="s">
        <v>30</v>
      </c>
      <c r="E138" s="5" t="s">
        <v>12</v>
      </c>
      <c r="F138" s="37"/>
      <c r="G138" s="37"/>
      <c r="H138" s="37"/>
      <c r="I138" s="39" t="e">
        <f t="shared" si="18"/>
        <v>#REF!</v>
      </c>
      <c r="J138" s="40" t="e">
        <f t="shared" si="18"/>
        <v>#REF!</v>
      </c>
      <c r="M138" s="285"/>
      <c r="N138" s="285"/>
      <c r="O138" s="285"/>
      <c r="P138" s="285"/>
      <c r="Q138" s="285"/>
      <c r="R138" s="285"/>
      <c r="S138" s="285"/>
      <c r="T138" s="285"/>
      <c r="U138" s="285"/>
      <c r="V138" s="285"/>
    </row>
    <row r="139" spans="1:22" ht="31.5" hidden="1" x14ac:dyDescent="0.25">
      <c r="A139" s="37"/>
      <c r="B139" s="4"/>
      <c r="C139" s="134" t="s">
        <v>588</v>
      </c>
      <c r="D139" s="5" t="s">
        <v>480</v>
      </c>
      <c r="E139" s="5" t="s">
        <v>246</v>
      </c>
      <c r="F139" s="37"/>
      <c r="G139" s="37"/>
      <c r="H139" s="37"/>
      <c r="I139" s="39">
        <f t="shared" si="18"/>
        <v>17105.421290459039</v>
      </c>
      <c r="J139" s="40">
        <f t="shared" si="18"/>
        <v>20184.397122741666</v>
      </c>
    </row>
    <row r="140" spans="1:22" ht="42" hidden="1" x14ac:dyDescent="0.25">
      <c r="A140" s="37"/>
      <c r="B140" s="4"/>
      <c r="C140" s="134" t="s">
        <v>589</v>
      </c>
      <c r="D140" s="5" t="s">
        <v>484</v>
      </c>
      <c r="E140" s="5">
        <v>1</v>
      </c>
      <c r="F140" s="37"/>
      <c r="G140" s="37"/>
      <c r="H140" s="37"/>
      <c r="I140" s="39" t="e">
        <f>I101+I142+I143+I144</f>
        <v>#REF!</v>
      </c>
      <c r="J140" s="40" t="e">
        <f>I140*1.18</f>
        <v>#REF!</v>
      </c>
    </row>
    <row r="141" spans="1:22" ht="31.5" hidden="1" x14ac:dyDescent="0.25">
      <c r="A141" s="37"/>
      <c r="B141" s="4"/>
      <c r="C141" s="134" t="s">
        <v>590</v>
      </c>
      <c r="D141" s="5" t="s">
        <v>484</v>
      </c>
      <c r="E141" s="5">
        <v>1</v>
      </c>
      <c r="F141" s="37"/>
      <c r="G141" s="37"/>
      <c r="H141" s="37"/>
      <c r="I141" s="39" t="e">
        <f>I102+I143+I142+I144</f>
        <v>#REF!</v>
      </c>
      <c r="J141" s="40" t="e">
        <f>I141*1.18</f>
        <v>#REF!</v>
      </c>
    </row>
    <row r="142" spans="1:22" ht="21" hidden="1" x14ac:dyDescent="0.25">
      <c r="A142" s="37"/>
      <c r="B142" s="4"/>
      <c r="C142" s="135" t="s">
        <v>490</v>
      </c>
      <c r="D142" s="5" t="s">
        <v>83</v>
      </c>
      <c r="E142" s="5">
        <v>1</v>
      </c>
      <c r="F142" s="37"/>
      <c r="G142" s="37"/>
      <c r="H142" s="37"/>
      <c r="I142" s="39" t="e">
        <f t="shared" ref="I142:J147" si="19">I103</f>
        <v>#REF!</v>
      </c>
      <c r="J142" s="40" t="e">
        <f t="shared" si="19"/>
        <v>#REF!</v>
      </c>
    </row>
    <row r="143" spans="1:22" ht="31.5" hidden="1" x14ac:dyDescent="0.25">
      <c r="A143" s="37"/>
      <c r="B143" s="4"/>
      <c r="C143" s="135" t="s">
        <v>493</v>
      </c>
      <c r="D143" s="5" t="s">
        <v>83</v>
      </c>
      <c r="E143" s="5">
        <v>1</v>
      </c>
      <c r="F143" s="37"/>
      <c r="G143" s="37"/>
      <c r="H143" s="37"/>
      <c r="I143" s="39">
        <f t="shared" si="19"/>
        <v>186.8947011036</v>
      </c>
      <c r="J143" s="40">
        <f t="shared" si="19"/>
        <v>220.53574730224798</v>
      </c>
    </row>
    <row r="144" spans="1:22" ht="21" hidden="1" x14ac:dyDescent="0.25">
      <c r="A144" s="37"/>
      <c r="B144" s="4"/>
      <c r="C144" s="135" t="s">
        <v>496</v>
      </c>
      <c r="D144" s="5" t="s">
        <v>83</v>
      </c>
      <c r="E144" s="5">
        <v>1</v>
      </c>
      <c r="F144" s="37"/>
      <c r="G144" s="37"/>
      <c r="H144" s="37"/>
      <c r="I144" s="39" t="e">
        <f t="shared" si="19"/>
        <v>#REF!</v>
      </c>
      <c r="J144" s="40" t="e">
        <f t="shared" si="19"/>
        <v>#REF!</v>
      </c>
    </row>
    <row r="145" spans="1:11" hidden="1" x14ac:dyDescent="0.25">
      <c r="A145" s="37"/>
      <c r="B145" s="37"/>
      <c r="C145" s="138" t="s">
        <v>571</v>
      </c>
      <c r="D145" s="37"/>
      <c r="E145" s="37"/>
      <c r="F145" s="37"/>
      <c r="G145" s="37"/>
      <c r="H145" s="37"/>
      <c r="I145" s="39">
        <f t="shared" si="19"/>
        <v>0</v>
      </c>
      <c r="J145" s="40">
        <f t="shared" si="19"/>
        <v>0</v>
      </c>
    </row>
    <row r="146" spans="1:11" ht="31.5" hidden="1" x14ac:dyDescent="0.25">
      <c r="A146" s="37"/>
      <c r="B146" s="4"/>
      <c r="C146" s="135" t="s">
        <v>498</v>
      </c>
      <c r="D146" s="5" t="s">
        <v>109</v>
      </c>
      <c r="E146" s="5">
        <v>1</v>
      </c>
      <c r="F146" s="37"/>
      <c r="G146" s="37"/>
      <c r="H146" s="37"/>
      <c r="I146" s="39">
        <f t="shared" si="19"/>
        <v>11669.44571590576</v>
      </c>
      <c r="J146" s="40">
        <f t="shared" si="19"/>
        <v>13769.945944768797</v>
      </c>
      <c r="K146">
        <v>1.18</v>
      </c>
    </row>
    <row r="147" spans="1:11" ht="31.5" hidden="1" x14ac:dyDescent="0.25">
      <c r="A147" s="37"/>
      <c r="B147" s="4"/>
      <c r="C147" s="135" t="s">
        <v>500</v>
      </c>
      <c r="D147" s="5" t="s">
        <v>484</v>
      </c>
      <c r="E147" s="5">
        <v>1</v>
      </c>
      <c r="F147" s="37"/>
      <c r="G147" s="37"/>
      <c r="H147" s="37"/>
      <c r="I147" s="39" t="e">
        <f t="shared" si="19"/>
        <v>#REF!</v>
      </c>
      <c r="J147" s="40" t="e">
        <f t="shared" si="19"/>
        <v>#REF!</v>
      </c>
      <c r="K147">
        <v>1.18</v>
      </c>
    </row>
    <row r="148" spans="1:11" hidden="1" x14ac:dyDescent="0.25">
      <c r="A148" s="37"/>
      <c r="B148" s="4"/>
      <c r="C148" s="134"/>
      <c r="D148" s="5"/>
      <c r="E148" s="5"/>
      <c r="F148" s="37"/>
      <c r="G148" s="37"/>
      <c r="H148" s="37"/>
      <c r="I148" s="39"/>
      <c r="J148" s="40"/>
      <c r="K148">
        <v>1.18</v>
      </c>
    </row>
    <row r="149" spans="1:11" hidden="1" x14ac:dyDescent="0.25">
      <c r="A149" s="37"/>
      <c r="B149" s="4"/>
      <c r="C149" s="134"/>
      <c r="D149" s="5"/>
      <c r="E149" s="5"/>
      <c r="F149" s="37"/>
      <c r="G149" s="37"/>
      <c r="H149" s="37"/>
      <c r="I149" s="39"/>
      <c r="J149" s="40"/>
      <c r="K149">
        <v>1.18</v>
      </c>
    </row>
    <row r="150" spans="1:11" hidden="1" x14ac:dyDescent="0.25">
      <c r="A150" s="37"/>
      <c r="B150" s="4"/>
      <c r="C150" s="134"/>
      <c r="D150" s="5"/>
      <c r="E150" s="5"/>
      <c r="F150" s="37"/>
      <c r="G150" s="37"/>
      <c r="H150" s="37"/>
      <c r="I150" s="39"/>
      <c r="J150" s="40"/>
      <c r="K150">
        <v>1.18</v>
      </c>
    </row>
    <row r="151" spans="1:11" hidden="1" x14ac:dyDescent="0.25">
      <c r="A151" s="37"/>
      <c r="B151" s="4"/>
      <c r="C151" s="134"/>
      <c r="D151" s="5"/>
      <c r="E151" s="5"/>
      <c r="F151" s="37"/>
      <c r="G151" s="37"/>
      <c r="H151" s="37"/>
      <c r="I151" s="39"/>
      <c r="J151" s="40"/>
      <c r="K151">
        <v>1.18</v>
      </c>
    </row>
    <row r="152" spans="1:11" hidden="1" x14ac:dyDescent="0.25">
      <c r="A152" s="37"/>
      <c r="B152" s="4"/>
      <c r="C152" s="135"/>
      <c r="D152" s="5"/>
      <c r="E152" s="5"/>
      <c r="F152" s="37"/>
      <c r="G152" s="37"/>
      <c r="H152" s="37"/>
      <c r="I152" s="39"/>
      <c r="J152" s="40"/>
      <c r="K152">
        <v>1.18</v>
      </c>
    </row>
    <row r="153" spans="1:11" hidden="1" x14ac:dyDescent="0.25">
      <c r="A153" s="37"/>
      <c r="B153" s="4"/>
      <c r="C153" s="135"/>
      <c r="D153" s="5"/>
      <c r="E153" s="5"/>
      <c r="F153" s="37"/>
      <c r="G153" s="37"/>
      <c r="H153" s="37"/>
      <c r="I153" s="39"/>
      <c r="J153" s="40"/>
      <c r="K153">
        <v>1.18</v>
      </c>
    </row>
    <row r="154" spans="1:11" hidden="1" x14ac:dyDescent="0.25">
      <c r="A154" s="37"/>
      <c r="B154" s="4"/>
      <c r="C154" s="135"/>
      <c r="D154" s="5"/>
      <c r="E154" s="5"/>
      <c r="F154" s="37"/>
      <c r="G154" s="37"/>
      <c r="H154" s="37"/>
      <c r="I154" s="39"/>
      <c r="J154" s="40"/>
      <c r="K154">
        <v>1.18</v>
      </c>
    </row>
    <row r="155" spans="1:11" hidden="1" x14ac:dyDescent="0.25">
      <c r="A155" s="37"/>
      <c r="B155" s="4"/>
      <c r="C155" s="134"/>
      <c r="D155" s="5"/>
      <c r="E155" s="5"/>
      <c r="F155" s="37"/>
      <c r="G155" s="37"/>
      <c r="H155" s="37"/>
      <c r="I155" s="39"/>
      <c r="J155" s="40"/>
      <c r="K155">
        <v>1.18</v>
      </c>
    </row>
    <row r="156" spans="1:11" s="52" customFormat="1" ht="42" hidden="1" x14ac:dyDescent="0.25">
      <c r="A156" s="51"/>
      <c r="B156" s="56"/>
      <c r="C156" s="126" t="s">
        <v>518</v>
      </c>
      <c r="D156" s="57" t="s">
        <v>24</v>
      </c>
      <c r="E156" s="57">
        <v>1</v>
      </c>
      <c r="F156" s="51"/>
      <c r="G156" s="51"/>
      <c r="H156" s="51"/>
      <c r="I156" s="58">
        <f t="shared" ref="I156:J160" si="20">I117</f>
        <v>1155269.4926688473</v>
      </c>
      <c r="J156" s="66">
        <f t="shared" si="20"/>
        <v>1363218.0013492398</v>
      </c>
      <c r="K156" s="52">
        <v>1.18</v>
      </c>
    </row>
    <row r="157" spans="1:11" s="52" customFormat="1" hidden="1" x14ac:dyDescent="0.25">
      <c r="A157" s="51"/>
      <c r="B157" s="51"/>
      <c r="C157" s="139" t="s">
        <v>578</v>
      </c>
      <c r="D157" s="51"/>
      <c r="E157" s="51"/>
      <c r="F157" s="51"/>
      <c r="G157" s="51"/>
      <c r="H157" s="51"/>
      <c r="I157" s="58">
        <f t="shared" si="20"/>
        <v>0</v>
      </c>
      <c r="J157" s="66">
        <f t="shared" si="20"/>
        <v>0</v>
      </c>
    </row>
    <row r="158" spans="1:11" s="52" customFormat="1" ht="31.5" hidden="1" x14ac:dyDescent="0.25">
      <c r="A158" s="131"/>
      <c r="B158" s="56"/>
      <c r="C158" s="126" t="s">
        <v>520</v>
      </c>
      <c r="D158" s="57" t="s">
        <v>24</v>
      </c>
      <c r="E158" s="57">
        <v>1</v>
      </c>
      <c r="F158" s="131"/>
      <c r="G158" s="131"/>
      <c r="H158" s="131"/>
      <c r="I158" s="58" t="e">
        <f t="shared" si="20"/>
        <v>#REF!</v>
      </c>
      <c r="J158" s="66" t="e">
        <f t="shared" si="20"/>
        <v>#REF!</v>
      </c>
    </row>
    <row r="159" spans="1:11" s="52" customFormat="1" ht="21" hidden="1" x14ac:dyDescent="0.25">
      <c r="A159" s="131"/>
      <c r="B159" s="56"/>
      <c r="C159" s="126" t="s">
        <v>593</v>
      </c>
      <c r="D159" s="57" t="s">
        <v>151</v>
      </c>
      <c r="E159" s="57">
        <v>1</v>
      </c>
      <c r="F159" s="131"/>
      <c r="G159" s="131"/>
      <c r="H159" s="131"/>
      <c r="I159" s="58" t="e">
        <f t="shared" si="20"/>
        <v>#REF!</v>
      </c>
      <c r="J159" s="66" t="e">
        <f t="shared" si="20"/>
        <v>#REF!</v>
      </c>
    </row>
    <row r="160" spans="1:11" s="52" customFormat="1" ht="21" hidden="1" x14ac:dyDescent="0.25">
      <c r="A160" s="131"/>
      <c r="B160" s="56"/>
      <c r="C160" s="126" t="s">
        <v>523</v>
      </c>
      <c r="D160" s="57" t="s">
        <v>154</v>
      </c>
      <c r="E160" s="57">
        <v>0.01</v>
      </c>
      <c r="F160" s="131"/>
      <c r="G160" s="131"/>
      <c r="H160" s="131"/>
      <c r="I160" s="58" t="e">
        <f t="shared" si="20"/>
        <v>#REF!</v>
      </c>
      <c r="J160" s="66" t="e">
        <f t="shared" si="20"/>
        <v>#REF!</v>
      </c>
    </row>
    <row r="161" spans="1:10" s="52" customFormat="1" hidden="1" x14ac:dyDescent="0.25">
      <c r="A161" s="51"/>
      <c r="B161" s="51"/>
      <c r="C161" s="51"/>
      <c r="D161" s="51"/>
      <c r="E161" s="51"/>
      <c r="F161" s="51"/>
      <c r="G161" s="51"/>
      <c r="H161" s="51"/>
      <c r="I161" s="51"/>
      <c r="J161" s="51"/>
    </row>
    <row r="163" spans="1:10" x14ac:dyDescent="0.25">
      <c r="B163" s="188" t="s">
        <v>682</v>
      </c>
      <c r="C163" s="187"/>
      <c r="D163" s="187"/>
      <c r="E163" s="187"/>
      <c r="F163" s="187"/>
      <c r="G163" s="187"/>
      <c r="H163" s="187"/>
    </row>
    <row r="164" spans="1:10" x14ac:dyDescent="0.25">
      <c r="B164" s="188"/>
    </row>
    <row r="165" spans="1:10" x14ac:dyDescent="0.25">
      <c r="B165" s="188"/>
    </row>
    <row r="166" spans="1:10" x14ac:dyDescent="0.25">
      <c r="B166" s="188" t="s">
        <v>683</v>
      </c>
      <c r="C166" s="187"/>
      <c r="D166" s="187"/>
      <c r="E166" s="187"/>
      <c r="F166" s="187"/>
      <c r="G166" s="187"/>
      <c r="H166" s="187"/>
    </row>
  </sheetData>
  <mergeCells count="35">
    <mergeCell ref="A12:J12"/>
    <mergeCell ref="A1:D1"/>
    <mergeCell ref="A2:D2"/>
    <mergeCell ref="A3:D3"/>
    <mergeCell ref="A4:D4"/>
    <mergeCell ref="G4:K4"/>
    <mergeCell ref="A5:J5"/>
    <mergeCell ref="A6:J6"/>
    <mergeCell ref="A7:J7"/>
    <mergeCell ref="E1:K3"/>
    <mergeCell ref="A13:C13"/>
    <mergeCell ref="D13:G13"/>
    <mergeCell ref="H13:J13"/>
    <mergeCell ref="A14:C14"/>
    <mergeCell ref="D14:G14"/>
    <mergeCell ref="H14:J14"/>
    <mergeCell ref="B45:D45"/>
    <mergeCell ref="A15:J15"/>
    <mergeCell ref="A16:J16"/>
    <mergeCell ref="A17:C17"/>
    <mergeCell ref="D17:J17"/>
    <mergeCell ref="A18:G18"/>
    <mergeCell ref="H18:J18"/>
    <mergeCell ref="A19:J19"/>
    <mergeCell ref="A20:C20"/>
    <mergeCell ref="D20:G20"/>
    <mergeCell ref="H20:J20"/>
    <mergeCell ref="B23:D23"/>
    <mergeCell ref="M138:V138"/>
    <mergeCell ref="B59:D59"/>
    <mergeCell ref="B67:D67"/>
    <mergeCell ref="B72:D72"/>
    <mergeCell ref="B85:C85"/>
    <mergeCell ref="M99:V99"/>
    <mergeCell ref="B124:C124"/>
  </mergeCells>
  <pageMargins left="0.70866141732283472" right="0.70866141732283472" top="0.74803149606299213" bottom="0.74803149606299213" header="0.31496062992125984" footer="0.31496062992125984"/>
  <pageSetup paperSize="9" scale="87" fitToHeight="0" orientation="landscape" r:id="rId1"/>
  <rowBreaks count="1" manualBreakCount="1">
    <brk id="4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9</vt:i4>
      </vt:variant>
    </vt:vector>
  </HeadingPairs>
  <TitlesOfParts>
    <vt:vector size="21" baseType="lpstr">
      <vt:lpstr>11.ВЛ 10 демонтаж</vt:lpstr>
      <vt:lpstr>12.ВЛ 10 монтаж-подряд.</vt:lpstr>
      <vt:lpstr>13.ВЛ 10 монтаж-давал</vt:lpstr>
      <vt:lpstr>14. ВЛ 0,4 дем</vt:lpstr>
      <vt:lpstr>15. ВЛ 0,4 монтаж-подряд.</vt:lpstr>
      <vt:lpstr>16.ВЛ 0,4 монтаж-давал</vt:lpstr>
      <vt:lpstr>17.СТП-подряд</vt:lpstr>
      <vt:lpstr>18.СТП-давал</vt:lpstr>
      <vt:lpstr>19.КТПН</vt:lpstr>
      <vt:lpstr>20.КТПН - даваль</vt:lpstr>
      <vt:lpstr>21.МТП</vt:lpstr>
      <vt:lpstr>22. МТП - даваль</vt:lpstr>
      <vt:lpstr>'11.ВЛ 10 демонтаж'!Область_печати</vt:lpstr>
      <vt:lpstr>'14. ВЛ 0,4 дем'!Область_печати</vt:lpstr>
      <vt:lpstr>'16.ВЛ 0,4 монтаж-давал'!Область_печати</vt:lpstr>
      <vt:lpstr>'17.СТП-подряд'!Область_печати</vt:lpstr>
      <vt:lpstr>'18.СТП-давал'!Область_печати</vt:lpstr>
      <vt:lpstr>'19.КТПН'!Область_печати</vt:lpstr>
      <vt:lpstr>'20.КТПН - даваль'!Область_печати</vt:lpstr>
      <vt:lpstr>'21.МТП'!Область_печати</vt:lpstr>
      <vt:lpstr>'22. МТП - даваль'!Область_печати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2017-01-17T06:49:20Z</dcterms:modified>
</cp:coreProperties>
</file>