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320" windowHeight="7935" tabRatio="620" firstSheet="1" activeTab="1"/>
  </bookViews>
  <sheets>
    <sheet name="Топосъемка " sheetId="29" r:id="rId1"/>
    <sheet name="Схема расположения (3)" sheetId="35" r:id="rId2"/>
  </sheets>
  <definedNames>
    <definedName name="_xlnm.Print_Area" localSheetId="1">'Схема расположения (3)'!$A$1:$F$59</definedName>
  </definedNames>
  <calcPr calcId="145621"/>
</workbook>
</file>

<file path=xl/calcChain.xml><?xml version="1.0" encoding="utf-8"?>
<calcChain xmlns="http://schemas.openxmlformats.org/spreadsheetml/2006/main">
  <c r="F48" i="35" l="1"/>
  <c r="C28" i="35"/>
  <c r="C21" i="35"/>
  <c r="C37" i="35" s="1"/>
  <c r="E40" i="35" s="1"/>
  <c r="C40" i="35" s="1"/>
  <c r="E32" i="35"/>
  <c r="C32" i="35" s="1"/>
  <c r="C41" i="35"/>
  <c r="A38" i="35"/>
  <c r="A37" i="35"/>
  <c r="C31" i="35"/>
  <c r="C23" i="35"/>
  <c r="C22" i="35"/>
  <c r="A21" i="35"/>
  <c r="F35" i="35" l="1"/>
  <c r="F36" i="35" s="1"/>
  <c r="A36" i="35"/>
  <c r="F44" i="35"/>
  <c r="F45" i="35" s="1"/>
  <c r="A45" i="35"/>
  <c r="E24" i="35"/>
  <c r="C24" i="35" s="1"/>
  <c r="F26" i="35" s="1"/>
  <c r="F27" i="35" s="1"/>
  <c r="A28" i="35"/>
  <c r="A46" i="35" l="1"/>
  <c r="F46" i="35"/>
  <c r="F47" i="35" s="1"/>
  <c r="F49" i="35" s="1"/>
  <c r="F50" i="35" s="1"/>
  <c r="A27" i="35"/>
  <c r="F51" i="35" l="1"/>
  <c r="F52" i="35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<sst xmlns="http://schemas.openxmlformats.org/spreadsheetml/2006/main" count="190" uniqueCount="113">
  <si>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</si>
  <si>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</si>
  <si>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</si>
  <si>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</si>
  <si>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</si>
  <si>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</si>
  <si>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</si>
  <si>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</si>
  <si>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</si>
  <si>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</si>
  <si>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</si>
  <si>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</si>
  <si>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</si>
  <si>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</si>
  <si>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</si>
  <si>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</si>
  <si>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</si>
  <si>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</si>
  <si>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</si>
  <si>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</si>
  <si>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</si>
  <si>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</si>
  <si>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</si>
  <si>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</si>
  <si>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</si>
  <si>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</si>
  <si>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</si>
  <si>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</si>
  <si>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</si>
  <si>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</si>
  <si>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</si>
  <si>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</si>
  <si>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</si>
  <si>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</si>
  <si>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</si>
  <si>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</si>
  <si>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</si>
  <si>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</si>
  <si>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</si>
  <si>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</si>
  <si>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</si>
  <si>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</si>
  <si>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</si>
  <si>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</si>
  <si>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</si>
  <si>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</si>
  <si>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</si>
  <si>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</si>
  <si>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</si>
  <si>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</si>
  <si>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</si>
  <si>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</si>
  <si>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</si>
  <si>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</si>
  <si>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</si>
  <si>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</si>
  <si>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</si>
  <si>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</si>
  <si>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</si>
  <si>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</si>
  <si>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</si>
  <si>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</si>
  <si>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</si>
  <si>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</si>
  <si>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</si>
  <si>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</si>
  <si>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</si>
  <si>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</si>
  <si>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</si>
  <si>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</si>
  <si>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</si>
  <si>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</si>
  <si>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</si>
  <si>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</si>
  <si>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</si>
  <si>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</si>
  <si>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</si>
  <si>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</si>
  <si>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</si>
  <si>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</si>
  <si>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</si>
  <si>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</si>
  <si>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</si>
  <si>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</si>
  <si>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</si>
  <si>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</si>
  <si>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</si>
  <si>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</si>
  <si>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</si>
  <si>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</si>
  <si>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</si>
  <si>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</si>
  <si>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ЛЭП 0,4-10 кВ длиной 1000 м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</si>
  <si>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</si>
  <si>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</si>
  <si>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</si>
  <si>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</si>
  <si>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</si>
  <si>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</si>
  <si>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</si>
  <si>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С учётом индекса-дефлятора на 2017 г., 1,05</t>
  </si>
  <si>
    <t>2016 г. с учётом прогнозного уровня цен на 2017 год</t>
  </si>
  <si>
    <r>
      <t xml:space="preserve">Запрос сведений Государственного кадастра недвижимости: КПТ - </t>
    </r>
    <r>
      <rPr>
        <sz val="11"/>
        <color rgb="FFFF0000"/>
        <rFont val="Courier New Cyr"/>
        <charset val="204"/>
      </rPr>
      <t>3 шт.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</si>
  <si>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</si>
  <si>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</si>
  <si>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</si>
  <si>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</si>
  <si>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</si>
  <si>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</si>
  <si>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</si>
  <si>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2016 г.</t>
  </si>
  <si>
    <t>"____" _______________2016 г.</t>
  </si>
  <si>
    <t>Смета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</si>
</sst>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sz val="10"/>
      <color rgb="FFFF000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63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6" fillId="0" borderId="20" xfId="0" applyFont="1" applyBorder="1" applyAlignment="1">
      <alignment horizontal="left" vertical="center" wrapText="1"/>
    </xf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8" xfId="0" applyNumberFormat="1" applyFont="1" applyFill="1" applyBorder="1"/>
    <xf numFmtId="9" fontId="6" fillId="3" borderId="18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6" fillId="0" borderId="0" xfId="0" applyFont="1" applyAlignment="1">
      <alignment horizontal="left" vertical="top" wrapText="1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49" fontId="36" fillId="0" borderId="0" xfId="0" applyNumberFormat="1" applyFont="1" applyAlignment="1">
      <alignment horizontal="left" vertical="top" wrapText="1"/>
    </xf>
    <xf numFmtId="0" fontId="37" fillId="0" borderId="0" xfId="0" applyFont="1" applyAlignment="1">
      <alignment horizontal="right" vertical="top" wrapText="1"/>
    </xf>
    <xf numFmtId="166" fontId="7" fillId="5" borderId="8" xfId="0" applyNumberFormat="1" applyFont="1" applyFill="1" applyBorder="1" applyAlignment="1">
      <alignment vertical="center"/>
    </xf>
    <xf numFmtId="0" fontId="43" fillId="0" borderId="0" xfId="0" applyFont="1"/>
    <xf numFmtId="0" fontId="44" fillId="0" borderId="0" xfId="3" applyFont="1" applyAlignment="1">
      <alignment horizontal="left" vertical="top"/>
    </xf>
    <xf numFmtId="49" fontId="45" fillId="0" borderId="0" xfId="3" applyNumberFormat="1" applyFont="1" applyAlignment="1">
      <alignment horizontal="left" vertical="top"/>
    </xf>
    <xf numFmtId="0" fontId="45" fillId="0" borderId="0" xfId="3" applyFont="1" applyAlignment="1">
      <alignment horizontal="left" vertical="top" wrapText="1"/>
    </xf>
    <xf numFmtId="0" fontId="45" fillId="0" borderId="0" xfId="3" applyFont="1" applyAlignment="1">
      <alignment horizontal="center" vertical="top" wrapText="1"/>
    </xf>
    <xf numFmtId="4" fontId="45" fillId="0" borderId="0" xfId="3" applyNumberFormat="1" applyFont="1" applyAlignment="1">
      <alignment horizontal="center" vertical="top"/>
    </xf>
    <xf numFmtId="4" fontId="44" fillId="0" borderId="0" xfId="3" applyNumberFormat="1" applyFont="1" applyAlignment="1">
      <alignment horizontal="right" vertical="top"/>
    </xf>
    <xf numFmtId="0" fontId="45" fillId="0" borderId="0" xfId="3" applyFont="1"/>
    <xf numFmtId="0" fontId="45" fillId="0" borderId="0" xfId="3" applyFont="1" applyAlignment="1">
      <alignment horizontal="left" vertical="top"/>
    </xf>
    <xf numFmtId="4" fontId="45" fillId="0" borderId="0" xfId="3" applyNumberFormat="1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38" fillId="0" borderId="0" xfId="0" applyFont="1" applyFill="1" applyAlignment="1">
      <alignment horizontal="left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3"/>
    </row>
    <row r="2" spans="1:21" ht="19.5" x14ac:dyDescent="0.35">
      <c r="A2" s="213" t="s">
        <v>21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1" ht="19.5" x14ac:dyDescent="0.35">
      <c r="A3" s="213" t="s">
        <v>22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</row>
    <row r="4" spans="1:21" ht="15" x14ac:dyDescent="0.2">
      <c r="A4" s="214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</row>
    <row r="5" spans="1:21" ht="34.5" customHeight="1" x14ac:dyDescent="0.25">
      <c r="A5" s="99"/>
      <c r="B5" s="215" t="s">
        <v>91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3"/>
    </row>
    <row r="6" spans="1:21" ht="12" customHeight="1" x14ac:dyDescent="0.25">
      <c r="A6" s="99"/>
      <c r="B6" s="74"/>
      <c r="C6" s="73"/>
      <c r="D6" s="99"/>
      <c r="E6" s="100"/>
      <c r="F6" s="100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1" ht="15" x14ac:dyDescent="0.25">
      <c r="A7" s="74"/>
      <c r="B7" s="74"/>
      <c r="C7" s="74"/>
      <c r="D7" s="73"/>
      <c r="E7" s="101"/>
      <c r="F7" s="10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102"/>
    </row>
    <row r="8" spans="1:21" ht="15" customHeight="1" x14ac:dyDescent="0.3">
      <c r="A8" s="99"/>
      <c r="B8" s="70" t="s">
        <v>49</v>
      </c>
      <c r="C8" s="71">
        <v>1</v>
      </c>
      <c r="D8" s="103"/>
      <c r="E8" s="100"/>
      <c r="F8" s="10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1" ht="15.75" x14ac:dyDescent="0.3">
      <c r="A9" s="74"/>
      <c r="B9" s="70" t="s">
        <v>23</v>
      </c>
      <c r="C9" s="71" t="s">
        <v>64</v>
      </c>
      <c r="D9" s="74"/>
      <c r="E9" s="72"/>
      <c r="F9" s="72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102"/>
    </row>
    <row r="10" spans="1:21" ht="15.75" x14ac:dyDescent="0.3">
      <c r="A10" s="74"/>
      <c r="B10" s="70" t="s">
        <v>24</v>
      </c>
      <c r="C10" s="71" t="s">
        <v>25</v>
      </c>
      <c r="D10" s="74"/>
      <c r="E10" s="72"/>
      <c r="F10" s="72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102"/>
    </row>
    <row r="11" spans="1:21" ht="15.75" x14ac:dyDescent="0.3">
      <c r="A11" s="74"/>
      <c r="B11" s="70" t="s">
        <v>26</v>
      </c>
      <c r="C11" s="71" t="s">
        <v>27</v>
      </c>
      <c r="D11" s="74"/>
      <c r="E11" s="72"/>
      <c r="F11" s="72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2"/>
    </row>
    <row r="12" spans="1:21" ht="15.75" x14ac:dyDescent="0.3">
      <c r="A12" s="74"/>
      <c r="B12" s="70" t="s">
        <v>52</v>
      </c>
      <c r="C12" s="71">
        <v>0.5</v>
      </c>
      <c r="D12" s="74"/>
      <c r="E12" s="72"/>
      <c r="F12" s="72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02"/>
    </row>
    <row r="13" spans="1:21" ht="15.75" x14ac:dyDescent="0.3">
      <c r="A13" s="74"/>
      <c r="B13" s="70" t="s">
        <v>55</v>
      </c>
      <c r="C13" s="71">
        <v>1</v>
      </c>
      <c r="D13" s="74"/>
      <c r="E13" s="72"/>
      <c r="F13" s="72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102"/>
    </row>
    <row r="14" spans="1:21" ht="15.75" x14ac:dyDescent="0.25">
      <c r="A14" s="74"/>
      <c r="B14" s="104"/>
      <c r="C14" s="105"/>
      <c r="D14" s="74"/>
      <c r="E14" s="72"/>
      <c r="F14" s="72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102"/>
    </row>
    <row r="15" spans="1:21" ht="17.25" customHeight="1" x14ac:dyDescent="0.3">
      <c r="A15" s="217" t="s">
        <v>50</v>
      </c>
      <c r="B15" s="220" t="s">
        <v>28</v>
      </c>
      <c r="C15" s="77" t="s">
        <v>53</v>
      </c>
      <c r="D15" s="223" t="s">
        <v>29</v>
      </c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5"/>
      <c r="S15" s="217" t="s">
        <v>51</v>
      </c>
    </row>
    <row r="16" spans="1:21" ht="15.75" customHeight="1" x14ac:dyDescent="0.3">
      <c r="A16" s="218"/>
      <c r="B16" s="221"/>
      <c r="C16" s="78" t="s">
        <v>30</v>
      </c>
      <c r="D16" s="226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8"/>
      <c r="S16" s="218"/>
    </row>
    <row r="17" spans="1:22" ht="35.25" customHeight="1" x14ac:dyDescent="0.3">
      <c r="A17" s="219"/>
      <c r="B17" s="222"/>
      <c r="C17" s="141" t="s">
        <v>31</v>
      </c>
      <c r="D17" s="229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1"/>
      <c r="S17" s="219"/>
    </row>
    <row r="18" spans="1:22" ht="16.5" customHeight="1" x14ac:dyDescent="0.3">
      <c r="A18" s="75"/>
      <c r="B18" s="79" t="s">
        <v>32</v>
      </c>
      <c r="C18" s="80"/>
      <c r="D18" s="80"/>
      <c r="E18" s="81"/>
      <c r="F18" s="8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06"/>
    </row>
    <row r="19" spans="1:22" ht="32.25" customHeight="1" x14ac:dyDescent="0.2">
      <c r="A19" s="82">
        <v>1</v>
      </c>
      <c r="B19" s="185" t="s">
        <v>90</v>
      </c>
      <c r="C19" s="84" t="s">
        <v>87</v>
      </c>
      <c r="D19" s="84">
        <v>4106</v>
      </c>
      <c r="E19" s="85" t="s">
        <v>33</v>
      </c>
      <c r="F19" s="86">
        <v>1.3</v>
      </c>
      <c r="G19" s="86" t="s">
        <v>33</v>
      </c>
      <c r="H19" s="86">
        <v>0.85</v>
      </c>
      <c r="I19" s="86" t="s">
        <v>33</v>
      </c>
      <c r="J19" s="86">
        <v>1.3</v>
      </c>
      <c r="K19" s="86" t="s">
        <v>33</v>
      </c>
      <c r="L19" s="86">
        <v>1.55</v>
      </c>
      <c r="M19" s="86" t="s">
        <v>33</v>
      </c>
      <c r="N19" s="86">
        <f>C8</f>
        <v>1</v>
      </c>
      <c r="O19" s="216" t="s">
        <v>20</v>
      </c>
      <c r="P19" s="216"/>
      <c r="Q19" s="147"/>
      <c r="S19" s="108">
        <f>D19*F19*H19*J19*L19*N19</f>
        <v>9142.3169500000004</v>
      </c>
    </row>
    <row r="20" spans="1:22" ht="15.75" x14ac:dyDescent="0.3">
      <c r="A20" s="82"/>
      <c r="B20" s="87" t="s">
        <v>34</v>
      </c>
      <c r="C20" s="80"/>
      <c r="D20" s="80"/>
      <c r="E20" s="81"/>
      <c r="F20" s="81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109">
        <f>S19</f>
        <v>9142.3169500000004</v>
      </c>
    </row>
    <row r="21" spans="1:22" ht="18" customHeight="1" x14ac:dyDescent="0.3">
      <c r="A21" s="143">
        <v>2</v>
      </c>
      <c r="B21" s="142" t="s">
        <v>61</v>
      </c>
      <c r="C21" s="144" t="s">
        <v>62</v>
      </c>
      <c r="D21" s="88"/>
      <c r="E21" s="89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110">
        <v>0.26250000000000001</v>
      </c>
      <c r="S21" s="109">
        <f>S20*R21</f>
        <v>2399.8581993750004</v>
      </c>
    </row>
    <row r="22" spans="1:22" ht="18" customHeight="1" x14ac:dyDescent="0.3">
      <c r="A22" s="149"/>
      <c r="B22" s="148" t="s">
        <v>34</v>
      </c>
      <c r="C22" s="150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110"/>
      <c r="S22" s="109">
        <f>S20+S21</f>
        <v>11542.175149375002</v>
      </c>
    </row>
    <row r="23" spans="1:22" ht="18" customHeight="1" x14ac:dyDescent="0.3">
      <c r="A23" s="149">
        <v>3</v>
      </c>
      <c r="B23" s="148" t="s">
        <v>65</v>
      </c>
      <c r="C23" s="182" t="s">
        <v>86</v>
      </c>
      <c r="D23" s="88"/>
      <c r="E23" s="89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10">
        <v>0.252</v>
      </c>
      <c r="S23" s="109">
        <f>S22*R23</f>
        <v>2908.6281376425004</v>
      </c>
    </row>
    <row r="24" spans="1:22" ht="17.25" customHeight="1" x14ac:dyDescent="0.3">
      <c r="A24" s="82"/>
      <c r="B24" s="83" t="s">
        <v>35</v>
      </c>
      <c r="C24" s="80"/>
      <c r="D24" s="80"/>
      <c r="E24" s="81"/>
      <c r="F24" s="81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08">
        <f>S22+S23</f>
        <v>14450.803287017501</v>
      </c>
    </row>
    <row r="25" spans="1:22" ht="17.25" customHeight="1" x14ac:dyDescent="0.3">
      <c r="A25" s="82">
        <v>4</v>
      </c>
      <c r="B25" s="83" t="s">
        <v>36</v>
      </c>
      <c r="C25" s="80"/>
      <c r="D25" s="80"/>
      <c r="E25" s="81"/>
      <c r="F25" s="81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111">
        <v>1.06</v>
      </c>
      <c r="S25" s="108">
        <f>S24*R25</f>
        <v>15317.851484238552</v>
      </c>
      <c r="U25" s="53"/>
      <c r="V25" s="53"/>
    </row>
    <row r="26" spans="1:22" ht="15" customHeight="1" x14ac:dyDescent="0.3">
      <c r="A26" s="82"/>
      <c r="B26" s="91" t="s">
        <v>37</v>
      </c>
      <c r="C26" s="80"/>
      <c r="D26" s="80"/>
      <c r="E26" s="81"/>
      <c r="F26" s="81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09"/>
      <c r="U26" s="53"/>
      <c r="V26" s="53"/>
    </row>
    <row r="27" spans="1:22" ht="19.5" customHeight="1" x14ac:dyDescent="0.3">
      <c r="A27" s="82">
        <v>5</v>
      </c>
      <c r="B27" s="83" t="s">
        <v>63</v>
      </c>
      <c r="C27" s="84" t="s">
        <v>87</v>
      </c>
      <c r="D27" s="84">
        <v>1984</v>
      </c>
      <c r="E27" s="85" t="s">
        <v>33</v>
      </c>
      <c r="F27" s="86">
        <v>1.3</v>
      </c>
      <c r="G27" s="86" t="s">
        <v>33</v>
      </c>
      <c r="H27" s="86">
        <v>1.1000000000000001</v>
      </c>
      <c r="I27" s="86" t="s">
        <v>33</v>
      </c>
      <c r="J27" s="86">
        <v>1.75</v>
      </c>
      <c r="K27" s="86" t="s">
        <v>33</v>
      </c>
      <c r="L27" s="86">
        <f>C8</f>
        <v>1</v>
      </c>
      <c r="M27" s="86" t="s">
        <v>20</v>
      </c>
      <c r="N27" s="86"/>
      <c r="O27" s="216"/>
      <c r="P27" s="216"/>
      <c r="Q27" s="71"/>
      <c r="R27" s="107"/>
      <c r="S27" s="108">
        <f>D27*F27*H27*J27*L27</f>
        <v>4964.9600000000009</v>
      </c>
      <c r="U27" s="53"/>
      <c r="V27" s="53"/>
    </row>
    <row r="28" spans="1:22" ht="15.75" x14ac:dyDescent="0.3">
      <c r="A28" s="82"/>
      <c r="B28" s="87" t="s">
        <v>38</v>
      </c>
      <c r="C28" s="80"/>
      <c r="D28" s="80"/>
      <c r="E28" s="81"/>
      <c r="F28" s="81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08">
        <f>S27</f>
        <v>4964.9600000000009</v>
      </c>
    </row>
    <row r="29" spans="1:22" ht="15.75" x14ac:dyDescent="0.3">
      <c r="A29" s="82"/>
      <c r="B29" s="75" t="s">
        <v>39</v>
      </c>
      <c r="C29" s="80"/>
      <c r="D29" s="80"/>
      <c r="E29" s="81"/>
      <c r="F29" s="81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8">
        <f>S25+S28</f>
        <v>20282.811484238555</v>
      </c>
    </row>
    <row r="30" spans="1:22" ht="19.5" customHeight="1" x14ac:dyDescent="0.3">
      <c r="A30" s="82">
        <v>6</v>
      </c>
      <c r="B30" s="83" t="s">
        <v>40</v>
      </c>
      <c r="C30" s="80"/>
      <c r="D30" s="80"/>
      <c r="E30" s="81"/>
      <c r="F30" s="81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111">
        <v>3.93</v>
      </c>
      <c r="S30" s="108">
        <f>S29*R30</f>
        <v>79711.449133057526</v>
      </c>
      <c r="T30" s="55"/>
      <c r="U30" s="53"/>
    </row>
    <row r="31" spans="1:22" ht="15.75" x14ac:dyDescent="0.3">
      <c r="A31" s="82"/>
      <c r="B31" s="75" t="s">
        <v>41</v>
      </c>
      <c r="C31" s="80"/>
      <c r="D31" s="93"/>
      <c r="E31" s="94"/>
      <c r="F31" s="94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v>0.18</v>
      </c>
      <c r="S31" s="108">
        <f>S30*R31</f>
        <v>14348.060843950354</v>
      </c>
      <c r="U31" s="54"/>
      <c r="V31" s="54"/>
    </row>
    <row r="32" spans="1:22" ht="15.75" x14ac:dyDescent="0.3">
      <c r="A32" s="112"/>
      <c r="B32" s="76" t="s">
        <v>42</v>
      </c>
      <c r="C32" s="95"/>
      <c r="D32" s="95"/>
      <c r="E32" s="96"/>
      <c r="F32" s="96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113">
        <f>S30+S31</f>
        <v>94059.509977007881</v>
      </c>
    </row>
    <row r="33" spans="1:34" ht="21" customHeight="1" x14ac:dyDescent="0.3">
      <c r="A33" s="71"/>
      <c r="B33" s="70"/>
      <c r="C33" s="74"/>
      <c r="D33" s="74"/>
      <c r="E33" s="72"/>
      <c r="F33" s="72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114"/>
    </row>
    <row r="34" spans="1:34" ht="14.25" customHeight="1" x14ac:dyDescent="0.3">
      <c r="B34" s="115" t="s">
        <v>89</v>
      </c>
      <c r="C34" s="71"/>
      <c r="D34" s="102"/>
      <c r="E34" s="104"/>
      <c r="F34" s="10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114"/>
    </row>
    <row r="35" spans="1:34" ht="13.5" customHeight="1" x14ac:dyDescent="0.3">
      <c r="A35" s="116"/>
      <c r="B35" s="117"/>
      <c r="C35" s="102"/>
      <c r="D35" s="102"/>
      <c r="E35" s="104"/>
      <c r="F35" s="10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114"/>
    </row>
    <row r="36" spans="1:34" ht="17.25" customHeight="1" x14ac:dyDescent="0.25">
      <c r="A36" s="118" t="s">
        <v>43</v>
      </c>
      <c r="B36" s="119"/>
      <c r="C36" s="120"/>
      <c r="D36" s="120"/>
      <c r="E36" s="121"/>
      <c r="F36" s="121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2"/>
      <c r="T36" s="123"/>
      <c r="U36" s="123"/>
      <c r="V36" s="52"/>
      <c r="W36" s="52"/>
      <c r="X36" s="52"/>
      <c r="Y36" s="52"/>
      <c r="Z36" s="52"/>
      <c r="AA36" s="52"/>
      <c r="AB36" s="52"/>
      <c r="AC36" s="52"/>
      <c r="AD36" s="52"/>
      <c r="AE36" s="56"/>
    </row>
    <row r="37" spans="1:34" ht="14.25" x14ac:dyDescent="0.25">
      <c r="A37" s="118">
        <v>1.3</v>
      </c>
      <c r="B37" s="124" t="s">
        <v>44</v>
      </c>
      <c r="C37" s="125"/>
      <c r="D37" s="125"/>
      <c r="E37" s="126"/>
      <c r="F37" s="12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8"/>
      <c r="S37" s="128"/>
      <c r="T37" s="123"/>
      <c r="U37" s="123"/>
      <c r="V37" s="52"/>
      <c r="W37" s="52"/>
      <c r="X37" s="52"/>
      <c r="Y37" s="52"/>
      <c r="Z37" s="52"/>
      <c r="AA37" s="52"/>
      <c r="AB37" s="52"/>
      <c r="AC37" s="52"/>
      <c r="AD37" s="52"/>
      <c r="AE37" s="56"/>
    </row>
    <row r="38" spans="1:34" ht="14.25" x14ac:dyDescent="0.25">
      <c r="A38" s="118">
        <v>0.85</v>
      </c>
      <c r="B38" s="124" t="s">
        <v>45</v>
      </c>
      <c r="C38" s="125"/>
      <c r="D38" s="125"/>
      <c r="E38" s="129"/>
      <c r="F38" s="129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0"/>
      <c r="S38" s="120"/>
      <c r="T38" s="123"/>
      <c r="U38" s="123"/>
      <c r="V38" s="52"/>
      <c r="W38" s="52"/>
      <c r="X38" s="52"/>
      <c r="Y38" s="52"/>
      <c r="Z38" s="52"/>
      <c r="AA38" s="52"/>
      <c r="AB38" s="52"/>
      <c r="AC38" s="52"/>
      <c r="AD38" s="52"/>
      <c r="AE38" s="56"/>
    </row>
    <row r="39" spans="1:34" ht="15.75" x14ac:dyDescent="0.25">
      <c r="A39" s="118">
        <v>1.3</v>
      </c>
      <c r="B39" s="124" t="s">
        <v>54</v>
      </c>
      <c r="C39" s="130"/>
      <c r="D39" s="130"/>
      <c r="E39" s="131"/>
      <c r="F39" s="131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57"/>
      <c r="S39" s="57"/>
      <c r="T39" s="57"/>
      <c r="U39" s="57"/>
      <c r="V39" s="57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8"/>
      <c r="AH39" s="59"/>
    </row>
    <row r="40" spans="1:34" ht="14.25" x14ac:dyDescent="0.25">
      <c r="A40" s="118">
        <v>1.1000000000000001</v>
      </c>
      <c r="B40" s="124" t="s">
        <v>46</v>
      </c>
      <c r="C40" s="125"/>
      <c r="D40" s="125"/>
      <c r="E40" s="129"/>
      <c r="F40" s="129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0"/>
      <c r="S40" s="120"/>
      <c r="T40" s="123"/>
      <c r="U40" s="123"/>
      <c r="V40" s="52"/>
      <c r="W40" s="52"/>
      <c r="X40" s="52"/>
      <c r="Y40" s="52"/>
      <c r="Z40" s="52"/>
      <c r="AA40" s="52"/>
      <c r="AB40" s="52"/>
      <c r="AC40" s="52"/>
      <c r="AD40" s="58"/>
      <c r="AE40" s="59"/>
    </row>
    <row r="41" spans="1:34" ht="14.25" x14ac:dyDescent="0.25">
      <c r="A41" s="118">
        <v>1.75</v>
      </c>
      <c r="B41" s="124" t="s">
        <v>47</v>
      </c>
      <c r="C41" s="125"/>
      <c r="D41" s="125"/>
      <c r="E41" s="129"/>
      <c r="F41" s="129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0"/>
      <c r="S41" s="120"/>
      <c r="T41" s="123"/>
      <c r="U41" s="123"/>
      <c r="V41" s="52"/>
      <c r="W41" s="52"/>
      <c r="X41" s="52"/>
      <c r="Y41" s="52"/>
      <c r="Z41" s="52"/>
      <c r="AA41" s="52"/>
      <c r="AB41" s="52"/>
      <c r="AC41" s="52"/>
      <c r="AD41" s="58"/>
      <c r="AE41" s="59"/>
    </row>
    <row r="42" spans="1:34" ht="14.25" x14ac:dyDescent="0.25">
      <c r="A42" s="118">
        <v>1.55</v>
      </c>
      <c r="B42" s="124" t="s">
        <v>48</v>
      </c>
      <c r="C42" s="132"/>
      <c r="D42" s="132"/>
      <c r="E42" s="133"/>
      <c r="F42" s="133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4"/>
      <c r="S42" s="134"/>
      <c r="T42" s="135"/>
      <c r="U42" s="135"/>
    </row>
    <row r="43" spans="1:34" ht="14.25" x14ac:dyDescent="0.25">
      <c r="A43" s="118">
        <v>3.93</v>
      </c>
      <c r="B43" s="136" t="s">
        <v>88</v>
      </c>
      <c r="C43" s="137"/>
      <c r="D43" s="138"/>
      <c r="E43" s="129"/>
      <c r="F43" s="129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0"/>
      <c r="S43" s="120"/>
      <c r="T43" s="139"/>
      <c r="U43" s="139"/>
      <c r="V43" s="60"/>
      <c r="W43" s="60"/>
      <c r="X43" s="60"/>
      <c r="Y43" s="60"/>
      <c r="Z43" s="60"/>
      <c r="AA43" s="60"/>
      <c r="AB43" s="61"/>
      <c r="AC43" s="61"/>
      <c r="AD43" s="61"/>
      <c r="AE43" s="62"/>
    </row>
    <row r="44" spans="1:34" ht="14.25" x14ac:dyDescent="0.25">
      <c r="A44" s="118"/>
      <c r="B44" s="136"/>
      <c r="C44" s="137"/>
      <c r="D44" s="138"/>
      <c r="E44" s="129"/>
      <c r="F44" s="129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0"/>
      <c r="S44" s="120"/>
      <c r="T44" s="139"/>
      <c r="U44" s="139"/>
      <c r="V44" s="60"/>
      <c r="W44" s="60"/>
      <c r="X44" s="60"/>
      <c r="Y44" s="60"/>
      <c r="Z44" s="60"/>
      <c r="AA44" s="60"/>
      <c r="AB44" s="61"/>
      <c r="AC44" s="61"/>
      <c r="AD44" s="61"/>
      <c r="AE44" s="62"/>
    </row>
    <row r="45" spans="1:34" ht="14.25" x14ac:dyDescent="0.25">
      <c r="A45" s="118"/>
      <c r="B45" s="136"/>
      <c r="C45" s="137"/>
      <c r="D45" s="138"/>
      <c r="E45" s="129"/>
      <c r="F45" s="129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0"/>
      <c r="S45" s="120"/>
      <c r="T45" s="139"/>
      <c r="U45" s="139"/>
      <c r="V45" s="60"/>
      <c r="W45" s="60"/>
      <c r="X45" s="60"/>
      <c r="Y45" s="60"/>
      <c r="Z45" s="60"/>
      <c r="AA45" s="60"/>
      <c r="AB45" s="61"/>
      <c r="AC45" s="61"/>
      <c r="AD45" s="61"/>
      <c r="AE45" s="62"/>
    </row>
    <row r="46" spans="1:34" ht="16.5" x14ac:dyDescent="0.2">
      <c r="B46" s="69"/>
    </row>
    <row r="47" spans="1:34" ht="15" x14ac:dyDescent="0.2">
      <c r="B47" s="38"/>
    </row>
    <row r="49" spans="1:23" x14ac:dyDescent="0.2">
      <c r="B49" s="6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4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"/>
      <c r="S51" s="6"/>
      <c r="T51" s="6"/>
      <c r="U51" s="6"/>
      <c r="V51" s="6"/>
      <c r="W51" s="6"/>
    </row>
    <row r="52" spans="1:23" ht="27.7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"/>
      <c r="S52" s="6"/>
      <c r="T52" s="6"/>
      <c r="U52" s="6"/>
      <c r="V52" s="6"/>
      <c r="W52" s="6"/>
    </row>
    <row r="53" spans="1:2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"/>
      <c r="S53" s="65"/>
      <c r="T53" s="6"/>
      <c r="U53" s="6"/>
      <c r="V53" s="6"/>
      <c r="W53" s="6"/>
    </row>
    <row r="54" spans="1:23" x14ac:dyDescent="0.2">
      <c r="B54" s="6"/>
      <c r="C54" s="6"/>
      <c r="D54" s="6"/>
      <c r="E54" s="66"/>
      <c r="F54" s="6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6"/>
      <c r="F55" s="6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5"/>
      <c r="T55" s="6"/>
      <c r="U55" s="6"/>
      <c r="V55" s="6"/>
      <c r="W55" s="6"/>
    </row>
    <row r="56" spans="1:23" x14ac:dyDescent="0.2">
      <c r="B56" s="6"/>
      <c r="C56" s="6"/>
      <c r="D56" s="6"/>
      <c r="E56" s="66"/>
      <c r="F56" s="66"/>
      <c r="G56" s="6"/>
      <c r="H56" s="6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6"/>
      <c r="F57" s="6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6"/>
      <c r="F58" s="6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73"/>
  <sheetViews>
    <sheetView tabSelected="1" topLeftCell="A6" zoomScaleNormal="100" zoomScaleSheetLayoutView="100" workbookViewId="0">
      <selection activeCell="C16" sqref="C16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33" t="s">
        <v>85</v>
      </c>
      <c r="D1" s="234"/>
      <c r="E1" s="234"/>
      <c r="F1" s="234"/>
    </row>
    <row r="2" spans="1:256" ht="15.75" hidden="1" customHeight="1" x14ac:dyDescent="0.25">
      <c r="C2" s="235" t="s">
        <v>84</v>
      </c>
      <c r="D2" s="234"/>
      <c r="E2" s="234"/>
      <c r="F2" s="234"/>
    </row>
    <row r="3" spans="1:256" ht="38.25" hidden="1" customHeight="1" x14ac:dyDescent="0.25">
      <c r="D3" s="188" t="s">
        <v>83</v>
      </c>
      <c r="E3" s="187"/>
      <c r="F3" s="187"/>
    </row>
    <row r="4" spans="1:256" ht="28.5" hidden="1" customHeight="1" x14ac:dyDescent="0.25">
      <c r="D4" s="188" t="s">
        <v>82</v>
      </c>
      <c r="E4" s="187"/>
      <c r="F4" s="187"/>
    </row>
    <row r="5" spans="1:256" ht="18" hidden="1" customHeight="1" x14ac:dyDescent="0.2">
      <c r="F5" s="181"/>
    </row>
    <row r="6" spans="1:256" s="197" customFormat="1" ht="15.75" outlineLevel="2" x14ac:dyDescent="0.25">
      <c r="A6" s="204" t="s">
        <v>93</v>
      </c>
      <c r="B6" s="205"/>
      <c r="C6" s="206"/>
      <c r="D6" s="207"/>
      <c r="E6" s="208"/>
      <c r="F6" s="209" t="s">
        <v>94</v>
      </c>
      <c r="G6" s="194"/>
      <c r="H6" s="210"/>
      <c r="J6" s="210"/>
      <c r="K6" s="210"/>
      <c r="L6" s="210"/>
      <c r="M6" s="210"/>
      <c r="N6" s="210"/>
      <c r="P6" s="194"/>
      <c r="Q6" s="194"/>
    </row>
    <row r="7" spans="1:256" s="197" customFormat="1" ht="15.75" outlineLevel="1" x14ac:dyDescent="0.25">
      <c r="A7" s="211" t="s">
        <v>104</v>
      </c>
      <c r="B7" s="205"/>
      <c r="C7" s="206"/>
      <c r="D7" s="207"/>
      <c r="E7" s="208"/>
      <c r="F7" s="212" t="s">
        <v>105</v>
      </c>
      <c r="G7" s="194"/>
      <c r="H7" s="210"/>
      <c r="J7" s="210"/>
      <c r="K7" s="210"/>
      <c r="L7" s="210"/>
      <c r="M7" s="210"/>
      <c r="N7" s="210"/>
      <c r="P7" s="194"/>
      <c r="Q7" s="194"/>
    </row>
    <row r="8" spans="1:256" s="197" customFormat="1" ht="15.75" outlineLevel="1" x14ac:dyDescent="0.25">
      <c r="A8" s="211" t="s">
        <v>106</v>
      </c>
      <c r="B8" s="205"/>
      <c r="C8" s="206"/>
      <c r="D8" s="207"/>
      <c r="E8" s="208"/>
      <c r="F8" s="212" t="s">
        <v>107</v>
      </c>
      <c r="G8" s="194"/>
      <c r="H8" s="210"/>
      <c r="J8" s="210"/>
      <c r="K8" s="210"/>
      <c r="L8" s="210"/>
      <c r="M8" s="210"/>
      <c r="N8" s="210"/>
      <c r="P8" s="194"/>
      <c r="Q8" s="194"/>
    </row>
    <row r="9" spans="1:256" s="197" customFormat="1" ht="15.75" outlineLevel="1" x14ac:dyDescent="0.25">
      <c r="A9" s="211" t="s">
        <v>108</v>
      </c>
      <c r="B9" s="205"/>
      <c r="C9" s="206"/>
      <c r="D9" s="207"/>
      <c r="E9" s="208"/>
      <c r="F9" s="212" t="s">
        <v>109</v>
      </c>
      <c r="G9" s="194"/>
      <c r="H9" s="210"/>
      <c r="J9" s="210"/>
      <c r="K9" s="210"/>
      <c r="L9" s="210"/>
      <c r="M9" s="210"/>
      <c r="N9" s="210"/>
      <c r="P9" s="194"/>
      <c r="Q9" s="194"/>
    </row>
    <row r="10" spans="1:256" s="197" customFormat="1" ht="15.75" outlineLevel="1" x14ac:dyDescent="0.25">
      <c r="A10" s="211" t="s">
        <v>110</v>
      </c>
      <c r="B10" s="205"/>
      <c r="C10" s="206"/>
      <c r="D10" s="207"/>
      <c r="E10" s="208"/>
      <c r="F10" s="212" t="s">
        <v>111</v>
      </c>
      <c r="G10" s="194"/>
      <c r="H10" s="210"/>
      <c r="J10" s="210"/>
      <c r="K10" s="210"/>
      <c r="L10" s="210"/>
      <c r="M10" s="210"/>
      <c r="N10" s="210"/>
      <c r="P10" s="194"/>
      <c r="Q10" s="194"/>
    </row>
    <row r="11" spans="1:256" ht="18" customHeight="1" x14ac:dyDescent="0.2">
      <c r="F11" s="181"/>
    </row>
    <row r="12" spans="1:256" ht="18" customHeight="1" x14ac:dyDescent="0.3">
      <c r="A12" s="236" t="s">
        <v>112</v>
      </c>
      <c r="B12" s="236"/>
      <c r="C12" s="236"/>
      <c r="D12" s="236"/>
      <c r="E12" s="236"/>
      <c r="F12" s="236"/>
      <c r="G12" s="98"/>
      <c r="H12" s="1"/>
      <c r="I12" s="1"/>
      <c r="J12" s="1"/>
      <c r="K12" s="1"/>
      <c r="L12" s="1"/>
      <c r="M12" s="1"/>
      <c r="N12" s="1"/>
      <c r="O12" s="1"/>
      <c r="P12" s="1"/>
      <c r="Q12" s="232"/>
      <c r="R12" s="232"/>
      <c r="S12" s="232"/>
      <c r="T12" s="232"/>
      <c r="U12" s="232"/>
      <c r="V12" s="232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32"/>
      <c r="AH12" s="232"/>
      <c r="AI12" s="232"/>
      <c r="AJ12" s="232"/>
      <c r="AK12" s="232"/>
      <c r="AL12" s="232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32" t="s">
        <v>0</v>
      </c>
      <c r="AX12" s="232"/>
      <c r="AY12" s="232"/>
      <c r="AZ12" s="232"/>
      <c r="BA12" s="232"/>
      <c r="BB12" s="232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32" t="s">
        <v>0</v>
      </c>
      <c r="BN12" s="232"/>
      <c r="BO12" s="232"/>
      <c r="BP12" s="232"/>
      <c r="BQ12" s="232"/>
      <c r="BR12" s="232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32" t="s">
        <v>0</v>
      </c>
      <c r="CD12" s="232"/>
      <c r="CE12" s="232"/>
      <c r="CF12" s="232"/>
      <c r="CG12" s="232"/>
      <c r="CH12" s="232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32" t="s">
        <v>0</v>
      </c>
      <c r="CT12" s="232"/>
      <c r="CU12" s="232"/>
      <c r="CV12" s="232"/>
      <c r="CW12" s="232"/>
      <c r="CX12" s="232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32" t="s">
        <v>0</v>
      </c>
      <c r="DJ12" s="232"/>
      <c r="DK12" s="232"/>
      <c r="DL12" s="232"/>
      <c r="DM12" s="232"/>
      <c r="DN12" s="232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32" t="s">
        <v>0</v>
      </c>
      <c r="DZ12" s="232"/>
      <c r="EA12" s="232"/>
      <c r="EB12" s="232"/>
      <c r="EC12" s="232"/>
      <c r="ED12" s="232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32" t="s">
        <v>0</v>
      </c>
      <c r="EP12" s="232"/>
      <c r="EQ12" s="232"/>
      <c r="ER12" s="232"/>
      <c r="ES12" s="232"/>
      <c r="ET12" s="232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32" t="s">
        <v>0</v>
      </c>
      <c r="FF12" s="232"/>
      <c r="FG12" s="232"/>
      <c r="FH12" s="232"/>
      <c r="FI12" s="232"/>
      <c r="FJ12" s="232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32" t="s">
        <v>0</v>
      </c>
      <c r="FV12" s="232"/>
      <c r="FW12" s="232"/>
      <c r="FX12" s="232"/>
      <c r="FY12" s="232"/>
      <c r="FZ12" s="232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32" t="s">
        <v>0</v>
      </c>
      <c r="GL12" s="232"/>
      <c r="GM12" s="232"/>
      <c r="GN12" s="232"/>
      <c r="GO12" s="232"/>
      <c r="GP12" s="232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32" t="s">
        <v>0</v>
      </c>
      <c r="HB12" s="232"/>
      <c r="HC12" s="232"/>
      <c r="HD12" s="232"/>
      <c r="HE12" s="232"/>
      <c r="HF12" s="232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32" t="s">
        <v>0</v>
      </c>
      <c r="HR12" s="232"/>
      <c r="HS12" s="232"/>
      <c r="HT12" s="232"/>
      <c r="HU12" s="232"/>
      <c r="HV12" s="232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32"/>
      <c r="IH12" s="232"/>
      <c r="II12" s="232"/>
      <c r="IJ12" s="232"/>
      <c r="IK12" s="232"/>
      <c r="IL12" s="232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36" t="s">
        <v>81</v>
      </c>
      <c r="B13" s="236"/>
      <c r="C13" s="236"/>
      <c r="D13" s="236"/>
      <c r="E13" s="236"/>
      <c r="F13" s="236"/>
      <c r="G13" s="98"/>
      <c r="H13" s="1"/>
      <c r="I13" s="1"/>
      <c r="J13" s="1"/>
      <c r="K13" s="1"/>
      <c r="L13" s="1"/>
      <c r="M13" s="1"/>
      <c r="N13" s="1"/>
      <c r="O13" s="1"/>
      <c r="P13" s="1"/>
      <c r="Q13" s="232"/>
      <c r="R13" s="232"/>
      <c r="S13" s="232"/>
      <c r="T13" s="232"/>
      <c r="U13" s="232"/>
      <c r="V13" s="232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32"/>
      <c r="AH13" s="232"/>
      <c r="AI13" s="232"/>
      <c r="AJ13" s="232"/>
      <c r="AK13" s="232"/>
      <c r="AL13" s="232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32" t="s">
        <v>1</v>
      </c>
      <c r="AX13" s="232"/>
      <c r="AY13" s="232"/>
      <c r="AZ13" s="232"/>
      <c r="BA13" s="232"/>
      <c r="BB13" s="232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32" t="s">
        <v>1</v>
      </c>
      <c r="BN13" s="232"/>
      <c r="BO13" s="232"/>
      <c r="BP13" s="232"/>
      <c r="BQ13" s="232"/>
      <c r="BR13" s="232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32" t="s">
        <v>1</v>
      </c>
      <c r="CD13" s="232"/>
      <c r="CE13" s="232"/>
      <c r="CF13" s="232"/>
      <c r="CG13" s="232"/>
      <c r="CH13" s="232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32" t="s">
        <v>1</v>
      </c>
      <c r="CT13" s="232"/>
      <c r="CU13" s="232"/>
      <c r="CV13" s="232"/>
      <c r="CW13" s="232"/>
      <c r="CX13" s="232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32" t="s">
        <v>1</v>
      </c>
      <c r="DJ13" s="232"/>
      <c r="DK13" s="232"/>
      <c r="DL13" s="232"/>
      <c r="DM13" s="232"/>
      <c r="DN13" s="232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32" t="s">
        <v>1</v>
      </c>
      <c r="DZ13" s="232"/>
      <c r="EA13" s="232"/>
      <c r="EB13" s="232"/>
      <c r="EC13" s="232"/>
      <c r="ED13" s="232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32" t="s">
        <v>1</v>
      </c>
      <c r="EP13" s="232"/>
      <c r="EQ13" s="232"/>
      <c r="ER13" s="232"/>
      <c r="ES13" s="232"/>
      <c r="ET13" s="232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32" t="s">
        <v>1</v>
      </c>
      <c r="FF13" s="232"/>
      <c r="FG13" s="232"/>
      <c r="FH13" s="232"/>
      <c r="FI13" s="232"/>
      <c r="FJ13" s="232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32" t="s">
        <v>1</v>
      </c>
      <c r="FV13" s="232"/>
      <c r="FW13" s="232"/>
      <c r="FX13" s="232"/>
      <c r="FY13" s="232"/>
      <c r="FZ13" s="232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32" t="s">
        <v>1</v>
      </c>
      <c r="GL13" s="232"/>
      <c r="GM13" s="232"/>
      <c r="GN13" s="232"/>
      <c r="GO13" s="232"/>
      <c r="GP13" s="232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32" t="s">
        <v>1</v>
      </c>
      <c r="HB13" s="232"/>
      <c r="HC13" s="232"/>
      <c r="HD13" s="232"/>
      <c r="HE13" s="232"/>
      <c r="HF13" s="232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32" t="s">
        <v>1</v>
      </c>
      <c r="HR13" s="232"/>
      <c r="HS13" s="232"/>
      <c r="HT13" s="232"/>
      <c r="HU13" s="232"/>
      <c r="HV13" s="232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32"/>
      <c r="IH13" s="232"/>
      <c r="II13" s="232"/>
      <c r="IJ13" s="232"/>
      <c r="IK13" s="232"/>
      <c r="IL13" s="232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  <c r="BI14" s="214"/>
      <c r="BJ14" s="214"/>
      <c r="BK14" s="214"/>
      <c r="BL14" s="214"/>
      <c r="BM14" s="214"/>
      <c r="BN14" s="214"/>
      <c r="BO14" s="214"/>
      <c r="BP14" s="214"/>
      <c r="BQ14" s="214"/>
      <c r="BR14" s="214"/>
      <c r="BS14" s="214"/>
      <c r="BT14" s="214"/>
      <c r="BU14" s="214"/>
      <c r="BV14" s="214"/>
      <c r="BW14" s="214"/>
      <c r="BX14" s="214"/>
      <c r="BY14" s="214"/>
      <c r="BZ14" s="214"/>
      <c r="CA14" s="214"/>
      <c r="CB14" s="214"/>
      <c r="CC14" s="214"/>
      <c r="CD14" s="214"/>
      <c r="CE14" s="214"/>
      <c r="CF14" s="214"/>
      <c r="CG14" s="214"/>
      <c r="CH14" s="214"/>
      <c r="CI14" s="214"/>
      <c r="CJ14" s="214"/>
      <c r="CK14" s="214"/>
      <c r="CL14" s="214"/>
      <c r="CM14" s="214"/>
      <c r="CN14" s="214"/>
      <c r="CO14" s="214"/>
      <c r="CP14" s="214"/>
      <c r="CQ14" s="214"/>
      <c r="CR14" s="214"/>
      <c r="CS14" s="214"/>
      <c r="CT14" s="214"/>
      <c r="CU14" s="214"/>
      <c r="CV14" s="214"/>
      <c r="CW14" s="214"/>
      <c r="CX14" s="214"/>
      <c r="CY14" s="214"/>
      <c r="CZ14" s="214"/>
      <c r="DA14" s="214"/>
      <c r="DB14" s="214"/>
      <c r="DC14" s="214"/>
      <c r="DD14" s="214"/>
      <c r="DE14" s="214"/>
      <c r="DF14" s="214"/>
      <c r="DG14" s="214"/>
      <c r="DH14" s="214"/>
      <c r="DI14" s="214"/>
      <c r="DJ14" s="214"/>
      <c r="DK14" s="214"/>
      <c r="DL14" s="214"/>
      <c r="DM14" s="214"/>
      <c r="DN14" s="214"/>
      <c r="DO14" s="214"/>
      <c r="DP14" s="214"/>
      <c r="DQ14" s="214"/>
      <c r="DR14" s="214"/>
      <c r="DS14" s="214"/>
      <c r="DT14" s="214"/>
      <c r="DU14" s="214"/>
      <c r="DV14" s="214"/>
      <c r="DW14" s="214"/>
      <c r="DX14" s="214"/>
      <c r="DY14" s="214"/>
      <c r="DZ14" s="214"/>
      <c r="EA14" s="214"/>
      <c r="EB14" s="214"/>
      <c r="EC14" s="214"/>
      <c r="ED14" s="214"/>
      <c r="EE14" s="214"/>
      <c r="EF14" s="214"/>
      <c r="EG14" s="214"/>
      <c r="EH14" s="214"/>
      <c r="EI14" s="214"/>
      <c r="EJ14" s="214"/>
      <c r="EK14" s="214"/>
      <c r="EL14" s="214"/>
      <c r="EM14" s="214"/>
      <c r="EN14" s="214"/>
      <c r="EO14" s="214"/>
      <c r="EP14" s="214"/>
      <c r="EQ14" s="214"/>
      <c r="ER14" s="214"/>
      <c r="ES14" s="214"/>
      <c r="ET14" s="214"/>
      <c r="EU14" s="214"/>
      <c r="EV14" s="214"/>
      <c r="EW14" s="214"/>
      <c r="EX14" s="214"/>
      <c r="EY14" s="214"/>
      <c r="EZ14" s="214"/>
      <c r="FA14" s="214"/>
      <c r="FB14" s="214"/>
      <c r="FC14" s="214"/>
      <c r="FD14" s="214"/>
      <c r="FE14" s="214"/>
      <c r="FF14" s="214"/>
      <c r="FG14" s="214"/>
      <c r="FH14" s="214"/>
      <c r="FI14" s="214"/>
      <c r="FJ14" s="214"/>
      <c r="FK14" s="214"/>
      <c r="FL14" s="214"/>
      <c r="FM14" s="214"/>
      <c r="FN14" s="214"/>
      <c r="FO14" s="214"/>
      <c r="FP14" s="214"/>
      <c r="FQ14" s="214"/>
      <c r="FR14" s="214"/>
      <c r="FS14" s="214"/>
      <c r="FT14" s="214"/>
      <c r="FU14" s="214"/>
      <c r="FV14" s="214"/>
      <c r="FW14" s="214"/>
      <c r="FX14" s="214"/>
      <c r="FY14" s="214"/>
      <c r="FZ14" s="214"/>
      <c r="GA14" s="214"/>
      <c r="GB14" s="214"/>
      <c r="GC14" s="214"/>
      <c r="GD14" s="214"/>
      <c r="GE14" s="214"/>
      <c r="GF14" s="214"/>
      <c r="GG14" s="214"/>
      <c r="GH14" s="214"/>
      <c r="GI14" s="214"/>
      <c r="GJ14" s="214"/>
      <c r="GK14" s="214"/>
      <c r="GL14" s="214"/>
      <c r="GM14" s="214"/>
      <c r="GN14" s="214"/>
      <c r="GO14" s="214"/>
      <c r="GP14" s="214"/>
      <c r="GQ14" s="214"/>
      <c r="GR14" s="214"/>
      <c r="GS14" s="214"/>
      <c r="GT14" s="214"/>
      <c r="GU14" s="214"/>
      <c r="GV14" s="214"/>
      <c r="GW14" s="214"/>
      <c r="GX14" s="214"/>
      <c r="GY14" s="214"/>
      <c r="GZ14" s="214"/>
      <c r="HA14" s="214"/>
      <c r="HB14" s="214"/>
      <c r="HC14" s="214"/>
      <c r="HD14" s="214"/>
      <c r="HE14" s="214"/>
      <c r="HF14" s="214"/>
      <c r="HG14" s="214"/>
      <c r="HH14" s="214"/>
      <c r="HI14" s="214"/>
      <c r="HJ14" s="214"/>
      <c r="HK14" s="214"/>
      <c r="HL14" s="214"/>
      <c r="HM14" s="214"/>
      <c r="HN14" s="214"/>
      <c r="HO14" s="214"/>
      <c r="HP14" s="214"/>
      <c r="HQ14" s="214"/>
      <c r="HR14" s="214"/>
      <c r="HS14" s="214"/>
      <c r="HT14" s="214"/>
      <c r="HU14" s="214"/>
      <c r="HV14" s="214"/>
      <c r="HW14" s="214"/>
      <c r="HX14" s="214"/>
      <c r="HY14" s="214"/>
      <c r="HZ14" s="214"/>
      <c r="IA14" s="214"/>
      <c r="IB14" s="214"/>
      <c r="IC14" s="214"/>
      <c r="ID14" s="214"/>
      <c r="IE14" s="214"/>
      <c r="IF14" s="214"/>
      <c r="IG14" s="214"/>
      <c r="IH14" s="214"/>
      <c r="II14" s="214"/>
      <c r="IJ14" s="214"/>
      <c r="IK14" s="214"/>
      <c r="IL14" s="214"/>
      <c r="IM14" s="214"/>
      <c r="IN14" s="214"/>
      <c r="IO14" s="214"/>
      <c r="IP14" s="214"/>
      <c r="IQ14" s="214"/>
      <c r="IR14" s="214"/>
      <c r="IS14" s="214"/>
      <c r="IT14" s="214"/>
      <c r="IU14" s="214"/>
      <c r="IV14" s="214"/>
    </row>
    <row r="15" spans="1:256" ht="18" customHeight="1" x14ac:dyDescent="0.2">
      <c r="A15" s="215" t="s">
        <v>92</v>
      </c>
      <c r="B15" s="215"/>
      <c r="C15" s="215"/>
      <c r="D15" s="215"/>
      <c r="E15" s="215"/>
      <c r="F15" s="215"/>
      <c r="G15" s="3"/>
      <c r="H15" s="3"/>
      <c r="I15" s="3"/>
      <c r="J15" s="3"/>
      <c r="K15" s="3"/>
      <c r="L15" s="3"/>
      <c r="M15" s="3"/>
      <c r="N15" s="3"/>
      <c r="O15" s="3"/>
      <c r="Q15" s="237"/>
      <c r="R15" s="237"/>
      <c r="S15" s="237"/>
      <c r="T15" s="237"/>
      <c r="U15" s="237"/>
      <c r="V15" s="237"/>
      <c r="W15" s="3"/>
      <c r="X15" s="3"/>
      <c r="Y15" s="3"/>
      <c r="Z15" s="3"/>
      <c r="AA15" s="3"/>
      <c r="AB15" s="3"/>
      <c r="AC15" s="3"/>
      <c r="AD15" s="3"/>
      <c r="AE15" s="3"/>
      <c r="AG15" s="237"/>
      <c r="AH15" s="237"/>
      <c r="AI15" s="237"/>
      <c r="AJ15" s="237"/>
      <c r="AK15" s="237"/>
      <c r="AL15" s="237"/>
      <c r="AM15" s="3"/>
      <c r="AN15" s="3"/>
      <c r="AO15" s="3"/>
      <c r="AP15" s="3"/>
      <c r="AQ15" s="3"/>
      <c r="AR15" s="3"/>
      <c r="AS15" s="3"/>
      <c r="AT15" s="3"/>
      <c r="AU15" s="3"/>
      <c r="AW15" s="237" t="s">
        <v>2</v>
      </c>
      <c r="AX15" s="237"/>
      <c r="AY15" s="237"/>
      <c r="AZ15" s="237"/>
      <c r="BA15" s="237"/>
      <c r="BB15" s="237"/>
      <c r="BC15" s="3"/>
      <c r="BD15" s="3"/>
      <c r="BE15" s="3"/>
      <c r="BF15" s="3"/>
      <c r="BG15" s="3"/>
      <c r="BH15" s="3"/>
      <c r="BI15" s="3"/>
      <c r="BJ15" s="3"/>
      <c r="BK15" s="3"/>
      <c r="BM15" s="237" t="s">
        <v>2</v>
      </c>
      <c r="BN15" s="237"/>
      <c r="BO15" s="237"/>
      <c r="BP15" s="237"/>
      <c r="BQ15" s="237"/>
      <c r="BR15" s="237"/>
      <c r="BS15" s="3"/>
      <c r="BT15" s="3"/>
      <c r="BU15" s="3"/>
      <c r="BV15" s="3"/>
      <c r="BW15" s="3"/>
      <c r="BX15" s="3"/>
      <c r="BY15" s="3"/>
      <c r="BZ15" s="3"/>
      <c r="CA15" s="3"/>
      <c r="CC15" s="237" t="s">
        <v>2</v>
      </c>
      <c r="CD15" s="237"/>
      <c r="CE15" s="237"/>
      <c r="CF15" s="237"/>
      <c r="CG15" s="237"/>
      <c r="CH15" s="237"/>
      <c r="CI15" s="3"/>
      <c r="CJ15" s="3"/>
      <c r="CK15" s="3"/>
      <c r="CL15" s="3"/>
      <c r="CM15" s="3"/>
      <c r="CN15" s="3"/>
      <c r="CO15" s="3"/>
      <c r="CP15" s="3"/>
      <c r="CQ15" s="3"/>
      <c r="CS15" s="237" t="s">
        <v>2</v>
      </c>
      <c r="CT15" s="237"/>
      <c r="CU15" s="237"/>
      <c r="CV15" s="237"/>
      <c r="CW15" s="237"/>
      <c r="CX15" s="237"/>
      <c r="CY15" s="3"/>
      <c r="CZ15" s="3"/>
      <c r="DA15" s="3"/>
      <c r="DB15" s="3"/>
      <c r="DC15" s="3"/>
      <c r="DD15" s="3"/>
      <c r="DE15" s="3"/>
      <c r="DF15" s="3"/>
      <c r="DG15" s="3"/>
      <c r="DI15" s="237" t="s">
        <v>2</v>
      </c>
      <c r="DJ15" s="237"/>
      <c r="DK15" s="237"/>
      <c r="DL15" s="237"/>
      <c r="DM15" s="237"/>
      <c r="DN15" s="237"/>
      <c r="DO15" s="3"/>
      <c r="DP15" s="3"/>
      <c r="DQ15" s="3"/>
      <c r="DR15" s="3"/>
      <c r="DS15" s="3"/>
      <c r="DT15" s="3"/>
      <c r="DU15" s="3"/>
      <c r="DV15" s="3"/>
      <c r="DW15" s="3"/>
      <c r="DY15" s="237" t="s">
        <v>2</v>
      </c>
      <c r="DZ15" s="237"/>
      <c r="EA15" s="237"/>
      <c r="EB15" s="237"/>
      <c r="EC15" s="237"/>
      <c r="ED15" s="237"/>
      <c r="EE15" s="3"/>
      <c r="EF15" s="3"/>
      <c r="EG15" s="3"/>
      <c r="EH15" s="3"/>
      <c r="EI15" s="3"/>
      <c r="EJ15" s="3"/>
      <c r="EK15" s="3"/>
      <c r="EL15" s="3"/>
      <c r="EM15" s="3"/>
      <c r="EO15" s="237" t="s">
        <v>2</v>
      </c>
      <c r="EP15" s="237"/>
      <c r="EQ15" s="237"/>
      <c r="ER15" s="237"/>
      <c r="ES15" s="237"/>
      <c r="ET15" s="237"/>
      <c r="EU15" s="3"/>
      <c r="EV15" s="3"/>
      <c r="EW15" s="3"/>
      <c r="EX15" s="3"/>
      <c r="EY15" s="3"/>
      <c r="EZ15" s="3"/>
      <c r="FA15" s="3"/>
      <c r="FB15" s="3"/>
      <c r="FC15" s="3"/>
      <c r="FE15" s="237" t="s">
        <v>2</v>
      </c>
      <c r="FF15" s="237"/>
      <c r="FG15" s="237"/>
      <c r="FH15" s="237"/>
      <c r="FI15" s="237"/>
      <c r="FJ15" s="237"/>
      <c r="FK15" s="3"/>
      <c r="FL15" s="3"/>
      <c r="FM15" s="3"/>
      <c r="FN15" s="3"/>
      <c r="FO15" s="3"/>
      <c r="FP15" s="3"/>
      <c r="FQ15" s="3"/>
      <c r="FR15" s="3"/>
      <c r="FS15" s="3"/>
      <c r="FU15" s="237" t="s">
        <v>2</v>
      </c>
      <c r="FV15" s="237"/>
      <c r="FW15" s="237"/>
      <c r="FX15" s="237"/>
      <c r="FY15" s="237"/>
      <c r="FZ15" s="237"/>
      <c r="GA15" s="3"/>
      <c r="GB15" s="3"/>
      <c r="GC15" s="3"/>
      <c r="GD15" s="3"/>
      <c r="GE15" s="3"/>
      <c r="GF15" s="3"/>
      <c r="GG15" s="3"/>
      <c r="GH15" s="3"/>
      <c r="GI15" s="3"/>
      <c r="GK15" s="237" t="s">
        <v>2</v>
      </c>
      <c r="GL15" s="237"/>
      <c r="GM15" s="237"/>
      <c r="GN15" s="237"/>
      <c r="GO15" s="237"/>
      <c r="GP15" s="237"/>
      <c r="GQ15" s="3"/>
      <c r="GR15" s="3"/>
      <c r="GS15" s="3"/>
      <c r="GT15" s="3"/>
      <c r="GU15" s="3"/>
      <c r="GV15" s="3"/>
      <c r="GW15" s="3"/>
      <c r="GX15" s="3"/>
      <c r="GY15" s="3"/>
      <c r="HA15" s="237" t="s">
        <v>2</v>
      </c>
      <c r="HB15" s="237"/>
      <c r="HC15" s="237"/>
      <c r="HD15" s="237"/>
      <c r="HE15" s="237"/>
      <c r="HF15" s="237"/>
      <c r="HG15" s="3"/>
      <c r="HH15" s="3"/>
      <c r="HI15" s="3"/>
      <c r="HJ15" s="3"/>
      <c r="HK15" s="3"/>
      <c r="HL15" s="3"/>
      <c r="HM15" s="3"/>
      <c r="HN15" s="3"/>
      <c r="HO15" s="3"/>
      <c r="HQ15" s="237" t="s">
        <v>2</v>
      </c>
      <c r="HR15" s="237"/>
      <c r="HS15" s="237"/>
      <c r="HT15" s="237"/>
      <c r="HU15" s="237"/>
      <c r="HV15" s="237"/>
      <c r="HW15" s="3"/>
      <c r="HX15" s="3"/>
      <c r="HY15" s="3"/>
      <c r="HZ15" s="3"/>
      <c r="IA15" s="3"/>
      <c r="IB15" s="3"/>
      <c r="IC15" s="3"/>
      <c r="ID15" s="3"/>
      <c r="IE15" s="3"/>
      <c r="IG15" s="237"/>
      <c r="IH15" s="237"/>
      <c r="II15" s="237"/>
      <c r="IJ15" s="237"/>
      <c r="IK15" s="237"/>
      <c r="IL15" s="237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5"/>
      <c r="B16" s="185"/>
      <c r="C16" s="185"/>
      <c r="D16" s="185"/>
      <c r="E16" s="185"/>
      <c r="F16" s="180"/>
      <c r="G16" s="3"/>
      <c r="H16" s="3"/>
      <c r="I16" s="3"/>
      <c r="J16" s="3"/>
      <c r="K16" s="3"/>
      <c r="L16" s="3"/>
      <c r="M16" s="3"/>
      <c r="N16" s="3"/>
      <c r="O16" s="3"/>
      <c r="Q16" s="186"/>
      <c r="R16" s="186"/>
      <c r="S16" s="186"/>
      <c r="T16" s="186"/>
      <c r="U16" s="186"/>
      <c r="V16" s="186"/>
      <c r="W16" s="3"/>
      <c r="X16" s="3"/>
      <c r="Y16" s="3"/>
      <c r="Z16" s="3"/>
      <c r="AA16" s="3"/>
      <c r="AB16" s="3"/>
      <c r="AC16" s="3"/>
      <c r="AD16" s="3"/>
      <c r="AE16" s="3"/>
      <c r="AG16" s="186"/>
      <c r="AH16" s="186"/>
      <c r="AI16" s="186"/>
      <c r="AJ16" s="186"/>
      <c r="AK16" s="186"/>
      <c r="AL16" s="186"/>
      <c r="AM16" s="3"/>
      <c r="AN16" s="3"/>
      <c r="AO16" s="3"/>
      <c r="AP16" s="3"/>
      <c r="AQ16" s="3"/>
      <c r="AR16" s="3"/>
      <c r="AS16" s="3"/>
      <c r="AT16" s="3"/>
      <c r="AU16" s="3"/>
      <c r="AW16" s="186"/>
      <c r="AX16" s="186"/>
      <c r="AY16" s="186"/>
      <c r="AZ16" s="186"/>
      <c r="BA16" s="186"/>
      <c r="BB16" s="186"/>
      <c r="BC16" s="3"/>
      <c r="BD16" s="3"/>
      <c r="BE16" s="3"/>
      <c r="BF16" s="3"/>
      <c r="BG16" s="3"/>
      <c r="BH16" s="3"/>
      <c r="BI16" s="3"/>
      <c r="BJ16" s="3"/>
      <c r="BK16" s="3"/>
      <c r="BM16" s="186"/>
      <c r="BN16" s="186"/>
      <c r="BO16" s="186"/>
      <c r="BP16" s="186"/>
      <c r="BQ16" s="186"/>
      <c r="BR16" s="186"/>
      <c r="BS16" s="3"/>
      <c r="BT16" s="3"/>
      <c r="BU16" s="3"/>
      <c r="BV16" s="3"/>
      <c r="BW16" s="3"/>
      <c r="BX16" s="3"/>
      <c r="BY16" s="3"/>
      <c r="BZ16" s="3"/>
      <c r="CA16" s="3"/>
      <c r="CC16" s="186"/>
      <c r="CD16" s="186"/>
      <c r="CE16" s="186"/>
      <c r="CF16" s="186"/>
      <c r="CG16" s="186"/>
      <c r="CH16" s="186"/>
      <c r="CI16" s="3"/>
      <c r="CJ16" s="3"/>
      <c r="CK16" s="3"/>
      <c r="CL16" s="3"/>
      <c r="CM16" s="3"/>
      <c r="CN16" s="3"/>
      <c r="CO16" s="3"/>
      <c r="CP16" s="3"/>
      <c r="CQ16" s="3"/>
      <c r="CS16" s="186"/>
      <c r="CT16" s="186"/>
      <c r="CU16" s="186"/>
      <c r="CV16" s="186"/>
      <c r="CW16" s="186"/>
      <c r="CX16" s="186"/>
      <c r="CY16" s="3"/>
      <c r="CZ16" s="3"/>
      <c r="DA16" s="3"/>
      <c r="DB16" s="3"/>
      <c r="DC16" s="3"/>
      <c r="DD16" s="3"/>
      <c r="DE16" s="3"/>
      <c r="DF16" s="3"/>
      <c r="DG16" s="3"/>
      <c r="DI16" s="186"/>
      <c r="DJ16" s="186"/>
      <c r="DK16" s="186"/>
      <c r="DL16" s="186"/>
      <c r="DM16" s="186"/>
      <c r="DN16" s="186"/>
      <c r="DO16" s="3"/>
      <c r="DP16" s="3"/>
      <c r="DQ16" s="3"/>
      <c r="DR16" s="3"/>
      <c r="DS16" s="3"/>
      <c r="DT16" s="3"/>
      <c r="DU16" s="3"/>
      <c r="DV16" s="3"/>
      <c r="DW16" s="3"/>
      <c r="DY16" s="186"/>
      <c r="DZ16" s="186"/>
      <c r="EA16" s="186"/>
      <c r="EB16" s="186"/>
      <c r="EC16" s="186"/>
      <c r="ED16" s="186"/>
      <c r="EE16" s="3"/>
      <c r="EF16" s="3"/>
      <c r="EG16" s="3"/>
      <c r="EH16" s="3"/>
      <c r="EI16" s="3"/>
      <c r="EJ16" s="3"/>
      <c r="EK16" s="3"/>
      <c r="EL16" s="3"/>
      <c r="EM16" s="3"/>
      <c r="EO16" s="186"/>
      <c r="EP16" s="186"/>
      <c r="EQ16" s="186"/>
      <c r="ER16" s="186"/>
      <c r="ES16" s="186"/>
      <c r="ET16" s="186"/>
      <c r="EU16" s="3"/>
      <c r="EV16" s="3"/>
      <c r="EW16" s="3"/>
      <c r="EX16" s="3"/>
      <c r="EY16" s="3"/>
      <c r="EZ16" s="3"/>
      <c r="FA16" s="3"/>
      <c r="FB16" s="3"/>
      <c r="FC16" s="3"/>
      <c r="FE16" s="186"/>
      <c r="FF16" s="186"/>
      <c r="FG16" s="186"/>
      <c r="FH16" s="186"/>
      <c r="FI16" s="186"/>
      <c r="FJ16" s="186"/>
      <c r="FK16" s="3"/>
      <c r="FL16" s="3"/>
      <c r="FM16" s="3"/>
      <c r="FN16" s="3"/>
      <c r="FO16" s="3"/>
      <c r="FP16" s="3"/>
      <c r="FQ16" s="3"/>
      <c r="FR16" s="3"/>
      <c r="FS16" s="3"/>
      <c r="FU16" s="186"/>
      <c r="FV16" s="186"/>
      <c r="FW16" s="186"/>
      <c r="FX16" s="186"/>
      <c r="FY16" s="186"/>
      <c r="FZ16" s="186"/>
      <c r="GA16" s="3"/>
      <c r="GB16" s="3"/>
      <c r="GC16" s="3"/>
      <c r="GD16" s="3"/>
      <c r="GE16" s="3"/>
      <c r="GF16" s="3"/>
      <c r="GG16" s="3"/>
      <c r="GH16" s="3"/>
      <c r="GI16" s="3"/>
      <c r="GK16" s="186"/>
      <c r="GL16" s="186"/>
      <c r="GM16" s="186"/>
      <c r="GN16" s="186"/>
      <c r="GO16" s="186"/>
      <c r="GP16" s="186"/>
      <c r="GQ16" s="3"/>
      <c r="GR16" s="3"/>
      <c r="GS16" s="3"/>
      <c r="GT16" s="3"/>
      <c r="GU16" s="3"/>
      <c r="GV16" s="3"/>
      <c r="GW16" s="3"/>
      <c r="GX16" s="3"/>
      <c r="GY16" s="3"/>
      <c r="HA16" s="186"/>
      <c r="HB16" s="186"/>
      <c r="HC16" s="186"/>
      <c r="HD16" s="186"/>
      <c r="HE16" s="186"/>
      <c r="HF16" s="186"/>
      <c r="HG16" s="3"/>
      <c r="HH16" s="3"/>
      <c r="HI16" s="3"/>
      <c r="HJ16" s="3"/>
      <c r="HK16" s="3"/>
      <c r="HL16" s="3"/>
      <c r="HM16" s="3"/>
      <c r="HN16" s="3"/>
      <c r="HO16" s="3"/>
      <c r="HQ16" s="186"/>
      <c r="HR16" s="186"/>
      <c r="HS16" s="186"/>
      <c r="HT16" s="186"/>
      <c r="HU16" s="186"/>
      <c r="HV16" s="186"/>
      <c r="HW16" s="3"/>
      <c r="HX16" s="3"/>
      <c r="HY16" s="3"/>
      <c r="HZ16" s="3"/>
      <c r="IA16" s="3"/>
      <c r="IB16" s="3"/>
      <c r="IC16" s="3"/>
      <c r="ID16" s="3"/>
      <c r="IE16" s="3"/>
      <c r="IG16" s="186"/>
      <c r="IH16" s="186"/>
      <c r="II16" s="186"/>
      <c r="IJ16" s="186"/>
      <c r="IK16" s="186"/>
      <c r="IL16" s="186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4" t="s">
        <v>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4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7" customFormat="1" ht="18" customHeight="1" x14ac:dyDescent="0.25">
      <c r="A19" s="196" t="s">
        <v>95</v>
      </c>
      <c r="B19" s="242" t="s">
        <v>101</v>
      </c>
      <c r="C19" s="242"/>
      <c r="D19" s="242"/>
      <c r="E19" s="242"/>
      <c r="F19" s="242"/>
      <c r="J19" s="195"/>
      <c r="K19" s="194"/>
      <c r="L19" s="194"/>
      <c r="M19" s="194"/>
      <c r="N19" s="194"/>
      <c r="O19" s="194"/>
    </row>
    <row r="20" spans="1:256" s="8" customFormat="1" ht="15" customHeight="1" thickBot="1" x14ac:dyDescent="0.3">
      <c r="A20" s="74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38" t="str">
        <f>CONCATENATE("1.Подготовительные работы")</f>
        <v>1.Подготовительные работы</v>
      </c>
      <c r="B21" s="239"/>
      <c r="C21" s="189">
        <f>0.4/1000</f>
        <v>4.0000000000000002E-4</v>
      </c>
      <c r="D21" s="140" t="s">
        <v>79</v>
      </c>
      <c r="E21" s="47" t="s">
        <v>4</v>
      </c>
      <c r="F21" s="176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58</v>
      </c>
      <c r="E22" s="46"/>
      <c r="F22" s="175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40" t="s">
        <v>78</v>
      </c>
      <c r="E23" s="241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9" t="s">
        <v>77</v>
      </c>
      <c r="B24" s="12" t="s">
        <v>11</v>
      </c>
      <c r="C24" s="173">
        <f>SUM(1,-0.4*(2-E24))</f>
        <v>0.20015999999999989</v>
      </c>
      <c r="D24" s="14" t="s">
        <v>12</v>
      </c>
      <c r="E24" s="191">
        <f>C21</f>
        <v>4.0000000000000002E-4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9" t="s">
        <v>59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8" t="s">
        <v>60</v>
      </c>
      <c r="B26" s="22"/>
      <c r="C26" s="23"/>
      <c r="D26" s="24"/>
      <c r="E26" s="20"/>
      <c r="F26" s="25">
        <f>ROUND((C22*C24)+(C23*C21),2)</f>
        <v>133.72999999999999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7" t="str">
        <f>CONCATENATE("C=","(",C22,"*",C24,"+",C23,"*",C21,")","*",C25,)</f>
        <v>C=(668*0,20016+49*0,0004)*2,22</v>
      </c>
      <c r="B27" s="41"/>
      <c r="C27" s="41"/>
      <c r="D27" s="41"/>
      <c r="E27" s="41"/>
      <c r="F27" s="171">
        <f>ROUND(PRODUCT(F26,C25,),2)</f>
        <v>296.88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38" t="str">
        <f>CONCATENATE("2.Нанесение на плановую основу границ землепользования ",C28," км")</f>
        <v>2.Нанесение на плановую основу границ землепользования 0,1 км</v>
      </c>
      <c r="B28" s="239"/>
      <c r="C28" s="184">
        <f>1/10</f>
        <v>0.1</v>
      </c>
      <c r="D28" s="140" t="s">
        <v>76</v>
      </c>
      <c r="E28" s="47" t="s">
        <v>4</v>
      </c>
      <c r="F28" s="176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5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75</v>
      </c>
      <c r="E30" s="174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74</v>
      </c>
      <c r="B31" s="12" t="s">
        <v>9</v>
      </c>
      <c r="C31" s="18">
        <f>SUM(1,0.07*(E31-5))</f>
        <v>4.1500000000000004</v>
      </c>
      <c r="D31" s="14" t="s">
        <v>10</v>
      </c>
      <c r="E31" s="146">
        <v>50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73</v>
      </c>
      <c r="B32" s="12" t="s">
        <v>11</v>
      </c>
      <c r="C32" s="173">
        <f>SUM(1,-0.04*(20-E32))</f>
        <v>0.20400000000000007</v>
      </c>
      <c r="D32" s="14" t="s">
        <v>12</v>
      </c>
      <c r="E32" s="172">
        <f>C28</f>
        <v>0.1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72</v>
      </c>
      <c r="B33" s="19" t="s">
        <v>9</v>
      </c>
      <c r="C33" s="145">
        <v>1.35</v>
      </c>
      <c r="D33" s="19" t="s">
        <v>13</v>
      </c>
      <c r="E33" s="165" t="s">
        <v>71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59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60</v>
      </c>
      <c r="B35" s="22"/>
      <c r="C35" s="23"/>
      <c r="D35" s="24"/>
      <c r="E35" s="20"/>
      <c r="F35" s="25">
        <f>ROUND((C29*C32)+(C30*C28*C31*C33),2)</f>
        <v>55.96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C=(137*0,204+50*0,1*4,15*1,35)*2,22</v>
      </c>
      <c r="B36" s="41"/>
      <c r="C36" s="41"/>
      <c r="D36" s="41"/>
      <c r="E36" s="41"/>
      <c r="F36" s="171">
        <f>ROUND(PRODUCT(F35,C34,),2)</f>
        <v>124.23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38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43"/>
      <c r="C37" s="189">
        <f>C21</f>
        <v>4.0000000000000002E-4</v>
      </c>
      <c r="D37" s="170" t="s">
        <v>70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9">
        <f>1</f>
        <v>1</v>
      </c>
      <c r="B38" s="27" t="s">
        <v>6</v>
      </c>
      <c r="C38" s="27">
        <v>355</v>
      </c>
      <c r="D38" s="244" t="s">
        <v>7</v>
      </c>
      <c r="E38" s="245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46" t="s">
        <v>69</v>
      </c>
      <c r="E39" s="247"/>
      <c r="F39" s="29"/>
      <c r="G39" s="7"/>
      <c r="H39" s="7"/>
      <c r="I39" s="7"/>
      <c r="J39" s="7"/>
      <c r="K39" s="7"/>
    </row>
    <row r="40" spans="1:14" ht="15" customHeight="1" x14ac:dyDescent="0.25">
      <c r="A40" s="168" t="s">
        <v>68</v>
      </c>
      <c r="B40" s="22" t="s">
        <v>11</v>
      </c>
      <c r="C40" s="35">
        <f>ROUND(SUM(1,-0.45*(2-E40)),2)</f>
        <v>0.1</v>
      </c>
      <c r="D40" s="22" t="s">
        <v>12</v>
      </c>
      <c r="E40" s="190">
        <f>C37</f>
        <v>4.0000000000000002E-4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67</v>
      </c>
      <c r="B41" s="22" t="s">
        <v>9</v>
      </c>
      <c r="C41" s="167">
        <f>ROUND(SUM(1,0.1*(E41-5)),2)</f>
        <v>5.5</v>
      </c>
      <c r="D41" s="22" t="s">
        <v>16</v>
      </c>
      <c r="E41" s="166">
        <v>50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66</v>
      </c>
      <c r="B42" s="19" t="s">
        <v>9</v>
      </c>
      <c r="C42" s="67">
        <v>1.5</v>
      </c>
      <c r="D42" s="19" t="s">
        <v>13</v>
      </c>
      <c r="E42" s="165"/>
      <c r="F42" s="30"/>
      <c r="G42" s="7"/>
      <c r="H42" s="7"/>
      <c r="I42" s="7"/>
      <c r="J42" s="7"/>
      <c r="K42" s="7"/>
    </row>
    <row r="43" spans="1:14" ht="15.75" x14ac:dyDescent="0.25">
      <c r="A43" s="17" t="s">
        <v>56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57</v>
      </c>
      <c r="B44" s="32"/>
      <c r="C44" s="28"/>
      <c r="D44" s="28"/>
      <c r="E44" s="28"/>
      <c r="F44" s="164">
        <f>(C38*C40)+(C39*C41*C42)</f>
        <v>217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C=(355*0,1+22*5,5*1,5)*2,22</v>
      </c>
      <c r="B45" s="36"/>
      <c r="C45" s="36"/>
      <c r="D45" s="36"/>
      <c r="E45" s="37"/>
      <c r="F45" s="33">
        <f>ROUND(PRODUCT(F44,C43,A38),2)</f>
        <v>481.74</v>
      </c>
      <c r="G45" s="7"/>
      <c r="H45" s="7"/>
      <c r="I45" s="7"/>
      <c r="J45" s="7"/>
      <c r="K45" s="7"/>
    </row>
    <row r="46" spans="1:14" ht="16.5" x14ac:dyDescent="0.2">
      <c r="A46" s="248" t="str">
        <f>CONCATENATE("С=",F27,"+",F36,"+",F45,)</f>
        <v>С=296,88+124,23+481,74</v>
      </c>
      <c r="B46" s="249"/>
      <c r="C46" s="249"/>
      <c r="D46" s="249"/>
      <c r="E46" s="250"/>
      <c r="F46" s="159">
        <f>F27+F36+F45</f>
        <v>902.85</v>
      </c>
    </row>
    <row r="47" spans="1:14" ht="50.25" customHeight="1" x14ac:dyDescent="0.2">
      <c r="A47" s="251" t="s">
        <v>99</v>
      </c>
      <c r="B47" s="252"/>
      <c r="C47" s="253"/>
      <c r="D47" s="254">
        <v>13.905041000000001</v>
      </c>
      <c r="E47" s="255"/>
      <c r="F47" s="159">
        <f>F46*D47</f>
        <v>12554.166266850001</v>
      </c>
    </row>
    <row r="48" spans="1:14" ht="16.5" x14ac:dyDescent="0.2">
      <c r="A48" s="258" t="s">
        <v>102</v>
      </c>
      <c r="B48" s="259"/>
      <c r="C48" s="259"/>
      <c r="D48" s="259"/>
      <c r="E48" s="163">
        <v>2500</v>
      </c>
      <c r="F48" s="162">
        <f>E48*3</f>
        <v>7500</v>
      </c>
      <c r="G48" s="203" t="s">
        <v>103</v>
      </c>
    </row>
    <row r="49" spans="1:7" ht="16.5" x14ac:dyDescent="0.2">
      <c r="A49" s="161" t="s">
        <v>17</v>
      </c>
      <c r="B49" s="160"/>
      <c r="C49" s="160"/>
      <c r="D49" s="160"/>
      <c r="E49" s="160"/>
      <c r="F49" s="159">
        <f>F47+F48</f>
        <v>20054.166266849999</v>
      </c>
    </row>
    <row r="50" spans="1:7" ht="18" customHeight="1" x14ac:dyDescent="0.2">
      <c r="A50" s="260" t="s">
        <v>100</v>
      </c>
      <c r="B50" s="261"/>
      <c r="C50" s="261"/>
      <c r="D50" s="261"/>
      <c r="E50" s="262"/>
      <c r="F50" s="202">
        <f>F49*1.05</f>
        <v>21056.8745801925</v>
      </c>
    </row>
    <row r="51" spans="1:7" ht="18" customHeight="1" thickBot="1" x14ac:dyDescent="0.35">
      <c r="A51" s="51" t="s">
        <v>18</v>
      </c>
      <c r="B51" s="158"/>
      <c r="C51" s="158"/>
      <c r="D51" s="158"/>
      <c r="E51" s="157">
        <v>0.18</v>
      </c>
      <c r="F51" s="156">
        <f>F50*E51</f>
        <v>3790.2374244346497</v>
      </c>
    </row>
    <row r="52" spans="1:7" ht="17.25" thickBot="1" x14ac:dyDescent="0.35">
      <c r="A52" s="155" t="s">
        <v>19</v>
      </c>
      <c r="B52" s="154"/>
      <c r="C52" s="154"/>
      <c r="D52" s="154"/>
      <c r="E52" s="153"/>
      <c r="F52" s="152">
        <f>F50+F51</f>
        <v>24847.11200462715</v>
      </c>
    </row>
    <row r="53" spans="1:7" ht="16.5" x14ac:dyDescent="0.3">
      <c r="A53" s="151"/>
      <c r="B53" s="7"/>
      <c r="C53" s="7"/>
      <c r="D53" s="7"/>
      <c r="E53" s="7"/>
      <c r="F53" s="7"/>
    </row>
    <row r="54" spans="1:7" ht="15.75" x14ac:dyDescent="0.25">
      <c r="A54" s="38"/>
      <c r="B54" s="7"/>
      <c r="C54" s="7"/>
      <c r="D54" s="7"/>
      <c r="E54" s="7"/>
      <c r="F54" s="7"/>
    </row>
    <row r="55" spans="1:7" x14ac:dyDescent="0.2">
      <c r="A55" s="256" t="s">
        <v>96</v>
      </c>
      <c r="B55" s="256"/>
      <c r="C55" s="256"/>
      <c r="D55" s="256"/>
      <c r="E55" s="256"/>
      <c r="F55" s="256"/>
      <c r="G55" s="198"/>
    </row>
    <row r="56" spans="1:7" x14ac:dyDescent="0.2">
      <c r="A56" s="257" t="s">
        <v>97</v>
      </c>
      <c r="B56" s="257"/>
      <c r="C56" s="257"/>
      <c r="D56" s="257"/>
      <c r="E56" s="257"/>
      <c r="F56" s="257"/>
      <c r="G56" s="199"/>
    </row>
    <row r="57" spans="1:7" x14ac:dyDescent="0.2">
      <c r="A57" s="193"/>
      <c r="B57" s="200"/>
      <c r="C57" s="192"/>
      <c r="D57" s="193"/>
      <c r="E57" s="201"/>
      <c r="F57" s="201"/>
      <c r="G57" s="201"/>
    </row>
    <row r="58" spans="1:7" x14ac:dyDescent="0.2">
      <c r="A58" s="256" t="s">
        <v>98</v>
      </c>
      <c r="B58" s="256"/>
      <c r="C58" s="256"/>
      <c r="D58" s="256"/>
      <c r="E58" s="256"/>
      <c r="F58" s="256"/>
      <c r="G58" s="198"/>
    </row>
    <row r="59" spans="1:7" x14ac:dyDescent="0.2">
      <c r="A59" s="257" t="s">
        <v>97</v>
      </c>
      <c r="B59" s="257"/>
      <c r="C59" s="257"/>
      <c r="D59" s="257"/>
      <c r="E59" s="257"/>
      <c r="F59" s="257"/>
      <c r="G59" s="199"/>
    </row>
    <row r="60" spans="1:7" ht="15.75" x14ac:dyDescent="0.25">
      <c r="A60" s="38"/>
      <c r="B60" s="7"/>
      <c r="C60" s="7"/>
      <c r="D60" s="7"/>
      <c r="E60" s="7"/>
      <c r="F60" s="7"/>
    </row>
    <row r="61" spans="1:7" ht="15.75" x14ac:dyDescent="0.25">
      <c r="A61" s="38"/>
      <c r="B61" s="7"/>
      <c r="C61" s="7"/>
      <c r="D61" s="7"/>
      <c r="E61" s="7"/>
      <c r="F61" s="7"/>
    </row>
    <row r="62" spans="1:7" ht="15.75" x14ac:dyDescent="0.25">
      <c r="A62" s="38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  <c r="F69" s="7"/>
    </row>
    <row r="70" spans="1:6" ht="15.75" x14ac:dyDescent="0.25">
      <c r="A70" s="7"/>
      <c r="B70" s="7"/>
      <c r="C70" s="7"/>
      <c r="D70" s="7"/>
      <c r="E70" s="7"/>
      <c r="F70" s="7"/>
    </row>
    <row r="71" spans="1:6" ht="15.75" x14ac:dyDescent="0.25">
      <c r="A71" s="7"/>
      <c r="B71" s="7"/>
      <c r="C71" s="7"/>
      <c r="D71" s="7"/>
      <c r="E71" s="7"/>
      <c r="F71" s="7"/>
    </row>
    <row r="72" spans="1:6" ht="15.75" x14ac:dyDescent="0.25">
      <c r="A72" s="7"/>
      <c r="B72" s="7"/>
      <c r="C72" s="7"/>
      <c r="D72" s="7"/>
      <c r="E72" s="7"/>
    </row>
    <row r="73" spans="1:6" ht="15.75" x14ac:dyDescent="0.25">
      <c r="A73" s="7"/>
    </row>
  </sheetData>
  <mergeCells count="81">
    <mergeCell ref="A55:F55"/>
    <mergeCell ref="A56:F56"/>
    <mergeCell ref="A58:F58"/>
    <mergeCell ref="A59:F59"/>
    <mergeCell ref="A48:D48"/>
    <mergeCell ref="A50:E50"/>
    <mergeCell ref="A37:B37"/>
    <mergeCell ref="D38:E38"/>
    <mergeCell ref="D39:E39"/>
    <mergeCell ref="A46:E46"/>
    <mergeCell ref="A47:C47"/>
    <mergeCell ref="D47:E47"/>
    <mergeCell ref="IG15:IL15"/>
    <mergeCell ref="A21:B21"/>
    <mergeCell ref="D23:E23"/>
    <mergeCell ref="FU15:FZ15"/>
    <mergeCell ref="GK15:GP15"/>
    <mergeCell ref="B19:F19"/>
    <mergeCell ref="A28:B28"/>
    <mergeCell ref="DI15:DN15"/>
    <mergeCell ref="DY15:ED15"/>
    <mergeCell ref="EO15:ET15"/>
    <mergeCell ref="FE15:FJ15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A13:F13"/>
    <mergeCell ref="Q13:V13"/>
    <mergeCell ref="AG13:AL13"/>
    <mergeCell ref="AW13:BB13"/>
    <mergeCell ref="BM13:BR13"/>
    <mergeCell ref="CC13:CH13"/>
    <mergeCell ref="FE12:FJ12"/>
    <mergeCell ref="FU12:FZ12"/>
    <mergeCell ref="GK12:GP12"/>
    <mergeCell ref="HA12:HF12"/>
    <mergeCell ref="GK13:GP13"/>
    <mergeCell ref="HA13:HF13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AW12:BB12"/>
    <mergeCell ref="C1:F1"/>
    <mergeCell ref="C2:F2"/>
    <mergeCell ref="A12:F12"/>
    <mergeCell ref="Q12:V12"/>
    <mergeCell ref="AG12:AL12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(3)</vt:lpstr>
      <vt:lpstr>'Схема расположения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Горбатенко Антон Олегович</cp:lastModifiedBy>
  <cp:lastPrinted>2016-12-02T06:54:49Z</cp:lastPrinted>
  <dcterms:created xsi:type="dcterms:W3CDTF">2011-10-12T06:33:52Z</dcterms:created>
  <dcterms:modified xsi:type="dcterms:W3CDTF">2016-12-12T06:48:48Z</dcterms:modified>
</cp:coreProperties>
</file>