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320" windowHeight="7935" tabRatio="620"/>
  </bookViews>
  <sheets>
    <sheet name="п.4.3- этап 1 (ч.2)" sheetId="33" r:id="rId1"/>
  </sheets>
  <calcPr calcId="144525"/>
</workbook>
</file>

<file path=xl/calcChain.xml><?xml version="1.0" encoding="utf-8"?>
<calcChain xmlns="http://schemas.openxmlformats.org/spreadsheetml/2006/main">
  <c r="F45" i="33" l="1"/>
  <c r="C38" i="33"/>
  <c r="E37" i="33"/>
  <c r="C37" i="33"/>
  <c r="A42" i="33" s="1"/>
  <c r="A35" i="33"/>
  <c r="A34" i="33"/>
  <c r="E29" i="33"/>
  <c r="C29" i="33" s="1"/>
  <c r="C28" i="33"/>
  <c r="A25" i="33"/>
  <c r="C20" i="33"/>
  <c r="C19" i="33"/>
  <c r="C18" i="33"/>
  <c r="E21" i="33" s="1"/>
  <c r="C21" i="33" s="1"/>
  <c r="A18" i="33"/>
  <c r="A24" i="33" l="1"/>
  <c r="A33" i="33"/>
  <c r="F32" i="33"/>
  <c r="F33" i="33" s="1"/>
  <c r="F23" i="33"/>
  <c r="F24" i="33" s="1"/>
  <c r="F41" i="33"/>
  <c r="F42" i="33" s="1"/>
  <c r="A43" i="33" l="1"/>
  <c r="F43" i="33"/>
  <c r="F44" i="33" s="1"/>
  <c r="F46" i="33" s="1"/>
  <c r="F47" i="33" l="1"/>
  <c r="F48" i="33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2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<sst xmlns="http://schemas.openxmlformats.org/spreadsheetml/2006/main" count="81" uniqueCount="60">
  <si>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</si>
  <si>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</si>
  <si>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</si>
  <si>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</si>
  <si>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</si>
  <si>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</si>
  <si>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</si>
  <si>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</si>
  <si>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</si>
  <si>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</si>
  <si>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</si>
  <si>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</si>
  <si>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</si>
  <si>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</si>
  <si>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</si>
  <si>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</si>
  <si>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 xml:space="preserve">Смета </t>
  </si>
  <si>
    <t>С учетом письма Минфина от 27 ноября 2009 г. N 03-11-11/216 216 и от 11 февраля 2011 г. N 03-11-09/6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</si>
  <si>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</si>
  <si>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</si>
  <si>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</si>
  <si>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</si>
  <si>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</si>
  <si>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</si>
  <si>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</si>
  <si>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</si>
  <si>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</si>
  <si>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</si>
  <si>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</si>
  <si>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>Кприродно-экономич.     1,99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</si>
  <si>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</si>
  <si>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</si>
  <si>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</si>
  <si>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</si>
  <si>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</si>
  <si>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</si>
  <si>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</si>
  <si>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</si>
  <si>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</si>
  <si>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</si>
  <si>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"____" ________________20__ года</t>
  </si>
  <si>
    <t>__________________Фамилия И.О.</t>
  </si>
  <si>
    <t>Руководитель подразделения</t>
  </si>
  <si>
    <t>Утверждаю: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</si>
  <si>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</si>
  <si>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</si>
  <si>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</si>
  <si>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</si>
  <si>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</si>
  <si>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</si>
  <si>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</si>
  <si>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</si>
  <si>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2014 г.</t>
  </si>
  <si>
    <t>"____" _______________2014 г.</t>
  </si>
  <si>
    <t>на подготовку схемы расположения земельного участка на КПТ</t>
  </si>
  <si>
    <t>Составил: ___________________________</t>
  </si>
  <si>
    <t>(должность, подпись, расшифровка)</t>
  </si>
  <si>
    <t>Проверил: ___________________________</t>
  </si>
  <si>
    <t xml:space="preserve">Объект: Строительство КТПН </t>
  </si>
  <si>
    <t>Итого: Пятнадцать тысяч шестьсот сорок руб. 98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</si>
</sst>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164" formatCode="#,##0.00&quot;р.&quot;"/>
    <numFmt numFmtId="165" formatCode="0.000"/>
    <numFmt numFmtId="166" formatCode="0.0"/>
    <numFmt numFmtId="167" formatCode="0.000000"/>
    <numFmt numFmtId="168" formatCode="0.0000"/>
    <numFmt numFmtId="169" formatCode="000000"/>
    <numFmt numFmtId="170" formatCode="0.00000"/>
  </numFmts>
  <fonts count="2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sz val="14"/>
      <name val="Arial Cyr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Border="1" applyAlignment="1"/>
    <xf numFmtId="0" fontId="4" fillId="0" borderId="0" xfId="0" applyFont="1"/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/>
    <xf numFmtId="0" fontId="6" fillId="0" borderId="12" xfId="0" applyFont="1" applyFill="1" applyBorder="1"/>
    <xf numFmtId="0" fontId="9" fillId="0" borderId="0" xfId="0" applyFont="1"/>
    <xf numFmtId="1" fontId="6" fillId="0" borderId="1" xfId="0" applyNumberFormat="1" applyFont="1" applyFill="1" applyBorder="1" applyAlignment="1"/>
    <xf numFmtId="0" fontId="6" fillId="0" borderId="11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0" xfId="0" applyAlignment="1"/>
    <xf numFmtId="0" fontId="5" fillId="0" borderId="0" xfId="0" applyFont="1" applyFill="1" applyBorder="1"/>
    <xf numFmtId="1" fontId="6" fillId="0" borderId="1" xfId="0" applyNumberFormat="1" applyFont="1" applyFill="1" applyBorder="1"/>
    <xf numFmtId="0" fontId="4" fillId="0" borderId="24" xfId="0" applyFont="1" applyFill="1" applyBorder="1" applyAlignment="1"/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0" xfId="0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3" fillId="0" borderId="0" xfId="0" applyFont="1"/>
    <xf numFmtId="0" fontId="19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right" vertical="top"/>
    </xf>
    <xf numFmtId="0" fontId="7" fillId="0" borderId="2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6" xfId="0" applyFont="1" applyFill="1" applyBorder="1" applyAlignment="1"/>
    <xf numFmtId="0" fontId="6" fillId="0" borderId="11" xfId="0" applyFont="1" applyFill="1" applyBorder="1" applyAlignment="1"/>
    <xf numFmtId="0" fontId="6" fillId="0" borderId="10" xfId="0" applyFont="1" applyFill="1" applyBorder="1" applyAlignment="1"/>
    <xf numFmtId="0" fontId="4" fillId="0" borderId="11" xfId="0" applyFont="1" applyFill="1" applyBorder="1" applyAlignment="1"/>
    <xf numFmtId="0" fontId="4" fillId="0" borderId="9" xfId="0" applyFont="1" applyFill="1" applyBorder="1" applyAlignment="1"/>
    <xf numFmtId="0" fontId="5" fillId="0" borderId="4" xfId="0" applyFont="1" applyFill="1" applyBorder="1" applyAlignment="1">
      <alignment horizontal="left" vertical="center"/>
    </xf>
    <xf numFmtId="0" fontId="4" fillId="0" borderId="3" xfId="0" applyFont="1" applyFill="1" applyBorder="1" applyAlignment="1"/>
    <xf numFmtId="0" fontId="6" fillId="0" borderId="5" xfId="0" applyFont="1" applyFill="1" applyBorder="1" applyAlignment="1">
      <alignment horizontal="left"/>
    </xf>
    <xf numFmtId="168" fontId="6" fillId="0" borderId="1" xfId="0" applyNumberFormat="1" applyFont="1" applyFill="1" applyBorder="1" applyAlignment="1"/>
    <xf numFmtId="0" fontId="6" fillId="0" borderId="2" xfId="0" applyFont="1" applyFill="1" applyBorder="1" applyAlignment="1"/>
    <xf numFmtId="0" fontId="8" fillId="0" borderId="6" xfId="0" applyFont="1" applyFill="1" applyBorder="1" applyAlignment="1">
      <alignment horizontal="left"/>
    </xf>
    <xf numFmtId="0" fontId="6" fillId="0" borderId="1" xfId="0" applyFont="1" applyFill="1" applyBorder="1"/>
    <xf numFmtId="165" fontId="6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6" fillId="0" borderId="19" xfId="0" applyFont="1" applyFill="1" applyBorder="1" applyAlignment="1">
      <alignment horizontal="left"/>
    </xf>
    <xf numFmtId="0" fontId="4" fillId="0" borderId="20" xfId="0" applyFont="1" applyFill="1" applyBorder="1" applyAlignment="1"/>
    <xf numFmtId="164" fontId="5" fillId="0" borderId="8" xfId="0" applyNumberFormat="1" applyFont="1" applyFill="1" applyBorder="1" applyAlignment="1"/>
    <xf numFmtId="0" fontId="0" fillId="0" borderId="0" xfId="0" applyFill="1"/>
    <xf numFmtId="168" fontId="6" fillId="0" borderId="1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6" fillId="0" borderId="5" xfId="0" applyFont="1" applyFill="1" applyBorder="1" applyAlignment="1"/>
    <xf numFmtId="2" fontId="6" fillId="0" borderId="1" xfId="0" applyNumberFormat="1" applyFont="1" applyFill="1" applyBorder="1" applyAlignment="1"/>
    <xf numFmtId="165" fontId="6" fillId="0" borderId="1" xfId="0" applyNumberFormat="1" applyFont="1" applyFill="1" applyBorder="1" applyAlignment="1"/>
    <xf numFmtId="0" fontId="6" fillId="0" borderId="6" xfId="0" applyFont="1" applyFill="1" applyBorder="1"/>
    <xf numFmtId="0" fontId="6" fillId="0" borderId="7" xfId="0" applyFont="1" applyFill="1" applyBorder="1"/>
    <xf numFmtId="2" fontId="6" fillId="0" borderId="1" xfId="0" applyNumberFormat="1" applyFont="1" applyFill="1" applyBorder="1" applyAlignment="1">
      <alignment horizontal="right" vertical="center"/>
    </xf>
    <xf numFmtId="0" fontId="4" fillId="0" borderId="3" xfId="0" applyFont="1" applyFill="1" applyBorder="1"/>
    <xf numFmtId="0" fontId="8" fillId="0" borderId="6" xfId="0" applyFont="1" applyFill="1" applyBorder="1"/>
    <xf numFmtId="0" fontId="6" fillId="0" borderId="19" xfId="0" applyFont="1" applyFill="1" applyBorder="1" applyAlignment="1"/>
    <xf numFmtId="0" fontId="7" fillId="0" borderId="18" xfId="0" applyFont="1" applyFill="1" applyBorder="1" applyAlignment="1">
      <alignment horizontal="center" vertical="center"/>
    </xf>
    <xf numFmtId="0" fontId="4" fillId="0" borderId="25" xfId="0" applyFont="1" applyFill="1" applyBorder="1"/>
    <xf numFmtId="0" fontId="5" fillId="0" borderId="4" xfId="0" applyFont="1" applyFill="1" applyBorder="1" applyAlignment="1">
      <alignment horizontal="center" vertical="center"/>
    </xf>
    <xf numFmtId="0" fontId="6" fillId="0" borderId="11" xfId="0" applyFont="1" applyFill="1" applyBorder="1"/>
    <xf numFmtId="0" fontId="4" fillId="0" borderId="16" xfId="0" applyFont="1" applyFill="1" applyBorder="1"/>
    <xf numFmtId="0" fontId="4" fillId="0" borderId="13" xfId="0" applyFont="1" applyFill="1" applyBorder="1"/>
    <xf numFmtId="2" fontId="6" fillId="0" borderId="1" xfId="0" applyNumberFormat="1" applyFont="1" applyFill="1" applyBorder="1"/>
    <xf numFmtId="2" fontId="6" fillId="0" borderId="7" xfId="0" applyNumberFormat="1" applyFont="1" applyFill="1" applyBorder="1"/>
    <xf numFmtId="166" fontId="6" fillId="0" borderId="1" xfId="0" applyNumberFormat="1" applyFont="1" applyFill="1" applyBorder="1" applyAlignment="1">
      <alignment horizontal="right" vertical="center"/>
    </xf>
    <xf numFmtId="0" fontId="8" fillId="0" borderId="12" xfId="0" applyFont="1" applyFill="1" applyBorder="1"/>
    <xf numFmtId="0" fontId="0" fillId="0" borderId="1" xfId="0" applyFill="1" applyBorder="1"/>
    <xf numFmtId="0" fontId="4" fillId="0" borderId="1" xfId="0" applyFont="1" applyFill="1" applyBorder="1"/>
    <xf numFmtId="2" fontId="0" fillId="0" borderId="8" xfId="0" applyNumberFormat="1" applyFill="1" applyBorder="1" applyAlignment="1">
      <alignment vertical="center"/>
    </xf>
    <xf numFmtId="0" fontId="0" fillId="0" borderId="2" xfId="0" applyFill="1" applyBorder="1" applyAlignment="1"/>
    <xf numFmtId="0" fontId="0" fillId="0" borderId="15" xfId="0" applyFill="1" applyBorder="1" applyAlignment="1"/>
    <xf numFmtId="44" fontId="5" fillId="0" borderId="14" xfId="0" applyNumberFormat="1" applyFont="1" applyFill="1" applyBorder="1"/>
    <xf numFmtId="164" fontId="5" fillId="0" borderId="13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9" fontId="4" fillId="0" borderId="1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/>
    <xf numFmtId="0" fontId="11" fillId="0" borderId="0" xfId="0" applyFont="1" applyFill="1"/>
    <xf numFmtId="169" fontId="20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170" fontId="6" fillId="0" borderId="18" xfId="0" applyNumberFormat="1" applyFont="1" applyFill="1" applyBorder="1" applyAlignment="1">
      <alignment horizontal="center" vertical="center"/>
    </xf>
    <xf numFmtId="170" fontId="6" fillId="0" borderId="1" xfId="0" applyNumberFormat="1" applyFont="1" applyFill="1" applyBorder="1" applyAlignment="1"/>
    <xf numFmtId="0" fontId="5" fillId="0" borderId="21" xfId="0" applyFont="1" applyFill="1" applyBorder="1"/>
    <xf numFmtId="0" fontId="4" fillId="0" borderId="22" xfId="0" applyFont="1" applyFill="1" applyBorder="1"/>
    <xf numFmtId="0" fontId="4" fillId="0" borderId="23" xfId="0" applyFont="1" applyFill="1" applyBorder="1"/>
    <xf numFmtId="164" fontId="5" fillId="0" borderId="24" xfId="0" applyNumberFormat="1" applyFont="1" applyFill="1" applyBorder="1"/>
    <xf numFmtId="0" fontId="4" fillId="0" borderId="0" xfId="0" applyFont="1" applyFill="1"/>
    <xf numFmtId="0" fontId="20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12" fillId="0" borderId="0" xfId="0" applyFont="1" applyFill="1" applyBorder="1" applyAlignment="1">
      <alignment horizontal="left"/>
    </xf>
    <xf numFmtId="0" fontId="5" fillId="0" borderId="2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167" fontId="14" fillId="0" borderId="26" xfId="0" applyNumberFormat="1" applyFont="1" applyFill="1" applyBorder="1" applyAlignment="1">
      <alignment horizontal="center" vertical="center" wrapText="1"/>
    </xf>
    <xf numFmtId="167" fontId="14" fillId="0" borderId="15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23" xfId="0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15" fillId="0" borderId="0" xfId="0" applyFont="1" applyFill="1" applyBorder="1"/>
    <xf numFmtId="0" fontId="6" fillId="0" borderId="29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167" fontId="6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topLeftCell="A18" zoomScale="85" zoomScaleNormal="85" workbookViewId="0">
      <selection activeCell="F42" sqref="F42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3.7109375" customWidth="1"/>
    <col min="4" max="4" width="13" customWidth="1"/>
    <col min="5" max="5" width="14.5703125" customWidth="1"/>
    <col min="6" max="6" width="22.140625" customWidth="1"/>
  </cols>
  <sheetData>
    <row r="1" spans="1:6" ht="29.25" hidden="1" customHeight="1" x14ac:dyDescent="0.3">
      <c r="C1" s="113" t="s">
        <v>43</v>
      </c>
      <c r="D1" s="114"/>
      <c r="E1" s="114"/>
      <c r="F1" s="114"/>
    </row>
    <row r="2" spans="1:6" ht="15.75" hidden="1" customHeight="1" x14ac:dyDescent="0.25">
      <c r="C2" s="115" t="s">
        <v>42</v>
      </c>
      <c r="D2" s="114"/>
      <c r="E2" s="114"/>
      <c r="F2" s="114"/>
    </row>
    <row r="3" spans="1:6" ht="38.25" hidden="1" customHeight="1" x14ac:dyDescent="0.25">
      <c r="D3" s="15" t="s">
        <v>41</v>
      </c>
      <c r="E3" s="10"/>
      <c r="F3" s="10"/>
    </row>
    <row r="4" spans="1:6" ht="28.5" hidden="1" customHeight="1" x14ac:dyDescent="0.25">
      <c r="D4" s="15" t="s">
        <v>40</v>
      </c>
      <c r="E4" s="10"/>
      <c r="F4" s="10"/>
    </row>
    <row r="5" spans="1:6" ht="18" hidden="1" customHeight="1" x14ac:dyDescent="0.2">
      <c r="F5" s="14"/>
    </row>
    <row r="6" spans="1:6" s="21" customFormat="1" outlineLevel="2" x14ac:dyDescent="0.2">
      <c r="A6" s="16" t="s">
        <v>44</v>
      </c>
      <c r="B6" s="17"/>
      <c r="C6" s="18"/>
      <c r="D6" s="19"/>
      <c r="E6" s="20"/>
      <c r="F6" s="22" t="s">
        <v>45</v>
      </c>
    </row>
    <row r="7" spans="1:6" s="21" customFormat="1" outlineLevel="1" x14ac:dyDescent="0.2">
      <c r="A7" s="23" t="s">
        <v>46</v>
      </c>
      <c r="B7" s="17"/>
      <c r="C7" s="18"/>
      <c r="D7" s="19"/>
      <c r="E7" s="20"/>
      <c r="F7" s="24" t="s">
        <v>47</v>
      </c>
    </row>
    <row r="8" spans="1:6" s="21" customFormat="1" outlineLevel="1" x14ac:dyDescent="0.2">
      <c r="A8" s="23" t="s">
        <v>48</v>
      </c>
      <c r="B8" s="17"/>
      <c r="C8" s="18"/>
      <c r="D8" s="19"/>
      <c r="E8" s="20"/>
      <c r="F8" s="24" t="s">
        <v>49</v>
      </c>
    </row>
    <row r="9" spans="1:6" s="21" customFormat="1" outlineLevel="1" x14ac:dyDescent="0.2">
      <c r="A9" s="23" t="s">
        <v>50</v>
      </c>
      <c r="B9" s="17"/>
      <c r="C9" s="18"/>
      <c r="D9" s="19"/>
      <c r="E9" s="20"/>
      <c r="F9" s="24" t="s">
        <v>51</v>
      </c>
    </row>
    <row r="10" spans="1:6" s="21" customFormat="1" outlineLevel="1" x14ac:dyDescent="0.2">
      <c r="A10" s="25" t="s">
        <v>52</v>
      </c>
      <c r="B10" s="17"/>
      <c r="C10" s="18"/>
      <c r="D10" s="19"/>
      <c r="E10" s="20"/>
      <c r="F10" s="26" t="s">
        <v>53</v>
      </c>
    </row>
    <row r="11" spans="1:6" ht="18" customHeight="1" x14ac:dyDescent="0.2">
      <c r="F11" s="14"/>
    </row>
    <row r="12" spans="1:6" ht="18" customHeight="1" x14ac:dyDescent="0.3">
      <c r="A12" s="112" t="s">
        <v>16</v>
      </c>
      <c r="B12" s="112"/>
      <c r="C12" s="112"/>
      <c r="D12" s="112"/>
      <c r="E12" s="112"/>
      <c r="F12" s="112"/>
    </row>
    <row r="13" spans="1:6" ht="18" customHeight="1" x14ac:dyDescent="0.3">
      <c r="A13" s="112" t="s">
        <v>54</v>
      </c>
      <c r="B13" s="112"/>
      <c r="C13" s="112"/>
      <c r="D13" s="112"/>
      <c r="E13" s="112"/>
      <c r="F13" s="112"/>
    </row>
    <row r="14" spans="1:6" ht="18" customHeight="1" x14ac:dyDescent="0.2">
      <c r="A14" s="1"/>
      <c r="B14" s="1"/>
      <c r="C14" s="1"/>
      <c r="D14" s="1"/>
      <c r="E14" s="1"/>
      <c r="F14" s="1"/>
    </row>
    <row r="15" spans="1:6" ht="18" customHeight="1" x14ac:dyDescent="0.2">
      <c r="A15" s="117" t="s">
        <v>58</v>
      </c>
      <c r="B15" s="117"/>
      <c r="C15" s="117"/>
      <c r="D15" s="117"/>
      <c r="E15" s="117"/>
      <c r="F15" s="117"/>
    </row>
    <row r="16" spans="1:6" ht="15.75" customHeight="1" x14ac:dyDescent="0.2">
      <c r="A16" s="118"/>
      <c r="B16" s="118"/>
      <c r="C16" s="118"/>
      <c r="D16" s="118"/>
      <c r="E16" s="118"/>
      <c r="F16" s="119"/>
    </row>
    <row r="17" spans="1:6" ht="18" customHeight="1" thickBot="1" x14ac:dyDescent="0.3">
      <c r="A17" s="120" t="s">
        <v>39</v>
      </c>
      <c r="B17" s="95"/>
      <c r="C17" s="95"/>
      <c r="D17" s="95"/>
      <c r="E17" s="95"/>
      <c r="F17" s="95"/>
    </row>
    <row r="18" spans="1:6" s="29" customFormat="1" ht="26.25" customHeight="1" thickBot="1" x14ac:dyDescent="0.3">
      <c r="A18" s="99" t="str">
        <f>CONCATENATE("1.Подготовительные работы")</f>
        <v>1.Подготовительные работы</v>
      </c>
      <c r="B18" s="116"/>
      <c r="C18" s="89">
        <f>0.25/1000</f>
        <v>2.5000000000000001E-4</v>
      </c>
      <c r="D18" s="27" t="s">
        <v>38</v>
      </c>
      <c r="E18" s="28" t="s">
        <v>0</v>
      </c>
      <c r="F18" s="13"/>
    </row>
    <row r="19" spans="1:6" s="29" customFormat="1" ht="17.25" customHeight="1" x14ac:dyDescent="0.3">
      <c r="A19" s="30" t="s">
        <v>1</v>
      </c>
      <c r="B19" s="31" t="s">
        <v>2</v>
      </c>
      <c r="C19" s="8">
        <f>668</f>
        <v>668</v>
      </c>
      <c r="D19" s="32" t="s">
        <v>20</v>
      </c>
      <c r="E19" s="33"/>
      <c r="F19" s="34"/>
    </row>
    <row r="20" spans="1:6" s="29" customFormat="1" ht="16.5" customHeight="1" x14ac:dyDescent="0.25">
      <c r="A20" s="35">
        <v>2</v>
      </c>
      <c r="B20" s="4" t="s">
        <v>4</v>
      </c>
      <c r="C20" s="3">
        <f>49</f>
        <v>49</v>
      </c>
      <c r="D20" s="101" t="s">
        <v>37</v>
      </c>
      <c r="E20" s="102"/>
      <c r="F20" s="36"/>
    </row>
    <row r="21" spans="1:6" s="29" customFormat="1" ht="14.25" customHeight="1" x14ac:dyDescent="0.25">
      <c r="A21" s="37" t="s">
        <v>36</v>
      </c>
      <c r="B21" s="4" t="s">
        <v>7</v>
      </c>
      <c r="C21" s="38">
        <f>SUM(1,-0.4*(2-E21))</f>
        <v>0.20009999999999994</v>
      </c>
      <c r="D21" s="39" t="s">
        <v>8</v>
      </c>
      <c r="E21" s="90">
        <f>C18</f>
        <v>2.5000000000000001E-4</v>
      </c>
      <c r="F21" s="36"/>
    </row>
    <row r="22" spans="1:6" s="29" customFormat="1" ht="15" customHeight="1" x14ac:dyDescent="0.25">
      <c r="A22" s="37" t="s">
        <v>21</v>
      </c>
      <c r="B22" s="4" t="s">
        <v>10</v>
      </c>
      <c r="C22" s="4">
        <v>2.2200000000000002</v>
      </c>
      <c r="D22" s="39" t="s">
        <v>11</v>
      </c>
      <c r="E22" s="4"/>
      <c r="F22" s="36"/>
    </row>
    <row r="23" spans="1:6" s="29" customFormat="1" ht="15" customHeight="1" x14ac:dyDescent="0.25">
      <c r="A23" s="40" t="s">
        <v>22</v>
      </c>
      <c r="B23" s="41"/>
      <c r="C23" s="42"/>
      <c r="D23" s="43"/>
      <c r="E23" s="44"/>
      <c r="F23" s="45">
        <f>ROUND((C19*C21)+(C20*C18),2)</f>
        <v>133.68</v>
      </c>
    </row>
    <row r="24" spans="1:6" s="49" customFormat="1" ht="18.75" customHeight="1" thickBot="1" x14ac:dyDescent="0.35">
      <c r="A24" s="46" t="str">
        <f>CONCATENATE("C=","(",C19,"*",C21,"+",C20,"*",C18,")","*",C22,)</f>
        <v>C=(668*0,2001+49*0,00025)*2,22</v>
      </c>
      <c r="B24" s="47"/>
      <c r="C24" s="47"/>
      <c r="D24" s="47"/>
      <c r="E24" s="47"/>
      <c r="F24" s="48">
        <f>ROUND(PRODUCT(F23,C22,),2)</f>
        <v>296.77</v>
      </c>
    </row>
    <row r="25" spans="1:6" s="29" customFormat="1" ht="35.25" customHeight="1" thickBot="1" x14ac:dyDescent="0.3">
      <c r="A25" s="99" t="str">
        <f>CONCATENATE("2.Нанесение на плановую основу границ землепользования ",C25," км")</f>
        <v>2.Нанесение на плановую основу границ землепользования 1 км</v>
      </c>
      <c r="B25" s="116"/>
      <c r="C25" s="50">
        <v>1</v>
      </c>
      <c r="D25" s="27" t="s">
        <v>35</v>
      </c>
      <c r="E25" s="28" t="s">
        <v>0</v>
      </c>
      <c r="F25" s="13"/>
    </row>
    <row r="26" spans="1:6" s="29" customFormat="1" ht="15" customHeight="1" x14ac:dyDescent="0.3">
      <c r="A26" s="30" t="s">
        <v>1</v>
      </c>
      <c r="B26" s="31" t="s">
        <v>2</v>
      </c>
      <c r="C26" s="8">
        <v>137</v>
      </c>
      <c r="D26" s="32" t="s">
        <v>3</v>
      </c>
      <c r="E26" s="33"/>
      <c r="F26" s="34"/>
    </row>
    <row r="27" spans="1:6" s="29" customFormat="1" ht="14.25" customHeight="1" x14ac:dyDescent="0.25">
      <c r="A27" s="35">
        <v>2</v>
      </c>
      <c r="B27" s="4" t="s">
        <v>4</v>
      </c>
      <c r="C27" s="3">
        <v>50</v>
      </c>
      <c r="D27" s="39" t="s">
        <v>34</v>
      </c>
      <c r="E27" s="51"/>
      <c r="F27" s="36"/>
    </row>
    <row r="28" spans="1:6" s="29" customFormat="1" ht="15" customHeight="1" x14ac:dyDescent="0.25">
      <c r="A28" s="52" t="s">
        <v>33</v>
      </c>
      <c r="B28" s="4" t="s">
        <v>5</v>
      </c>
      <c r="C28" s="53">
        <f>SUM(1,0.07*(E28-5))</f>
        <v>0.92999999999999994</v>
      </c>
      <c r="D28" s="39" t="s">
        <v>6</v>
      </c>
      <c r="E28" s="7">
        <v>4</v>
      </c>
      <c r="F28" s="36"/>
    </row>
    <row r="29" spans="1:6" s="29" customFormat="1" ht="13.5" customHeight="1" x14ac:dyDescent="0.25">
      <c r="A29" s="52" t="s">
        <v>32</v>
      </c>
      <c r="B29" s="4" t="s">
        <v>7</v>
      </c>
      <c r="C29" s="38">
        <f>SUM(1,-0.04*(20-E29))</f>
        <v>0.24</v>
      </c>
      <c r="D29" s="39" t="s">
        <v>8</v>
      </c>
      <c r="E29" s="54">
        <f>C25</f>
        <v>1</v>
      </c>
      <c r="F29" s="36"/>
    </row>
    <row r="30" spans="1:6" s="49" customFormat="1" ht="15" customHeight="1" x14ac:dyDescent="0.25">
      <c r="A30" s="55" t="s">
        <v>31</v>
      </c>
      <c r="B30" s="56" t="s">
        <v>5</v>
      </c>
      <c r="C30" s="57">
        <v>1.35</v>
      </c>
      <c r="D30" s="56" t="s">
        <v>9</v>
      </c>
      <c r="E30" s="12" t="s">
        <v>30</v>
      </c>
      <c r="F30" s="58"/>
    </row>
    <row r="31" spans="1:6" s="29" customFormat="1" ht="15" customHeight="1" x14ac:dyDescent="0.25">
      <c r="A31" s="52" t="s">
        <v>29</v>
      </c>
      <c r="B31" s="4" t="s">
        <v>10</v>
      </c>
      <c r="C31" s="4">
        <v>2.2200000000000002</v>
      </c>
      <c r="D31" s="39" t="s">
        <v>11</v>
      </c>
      <c r="E31" s="4"/>
      <c r="F31" s="36"/>
    </row>
    <row r="32" spans="1:6" s="29" customFormat="1" ht="15" customHeight="1" x14ac:dyDescent="0.25">
      <c r="A32" s="59" t="s">
        <v>22</v>
      </c>
      <c r="B32" s="41"/>
      <c r="C32" s="42"/>
      <c r="D32" s="43"/>
      <c r="E32" s="44"/>
      <c r="F32" s="45">
        <f>ROUND((C26*C29)+(C27*C25*C28*C30),2)</f>
        <v>95.66</v>
      </c>
    </row>
    <row r="33" spans="1:6" s="29" customFormat="1" ht="15" customHeight="1" thickBot="1" x14ac:dyDescent="0.35">
      <c r="A33" s="60" t="str">
        <f>CONCATENATE("C=","(",C26,"*",C29,"+",C27,"*",C25,"*",C28,"*",C30,")","*",C31,)</f>
        <v>C=(137*0,24+50*1*0,93*1,35)*2,22</v>
      </c>
      <c r="B33" s="47"/>
      <c r="C33" s="47"/>
      <c r="D33" s="47"/>
      <c r="E33" s="47"/>
      <c r="F33" s="48">
        <f>ROUND(PRODUCT(F32,C31,),2)</f>
        <v>212.37</v>
      </c>
    </row>
    <row r="34" spans="1:6" s="49" customFormat="1" ht="34.5" customHeight="1" thickBot="1" x14ac:dyDescent="0.3">
      <c r="A34" s="99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4" s="100"/>
      <c r="C34" s="89">
        <v>2.5000000000000001E-4</v>
      </c>
      <c r="D34" s="61" t="s">
        <v>28</v>
      </c>
      <c r="E34" s="9"/>
      <c r="F34" s="62"/>
    </row>
    <row r="35" spans="1:6" s="49" customFormat="1" ht="16.5" x14ac:dyDescent="0.25">
      <c r="A35" s="63">
        <f>1</f>
        <v>1</v>
      </c>
      <c r="B35" s="64" t="s">
        <v>2</v>
      </c>
      <c r="C35" s="64">
        <v>355</v>
      </c>
      <c r="D35" s="103" t="s">
        <v>3</v>
      </c>
      <c r="E35" s="104"/>
      <c r="F35" s="65"/>
    </row>
    <row r="36" spans="1:6" s="49" customFormat="1" ht="15.75" x14ac:dyDescent="0.25">
      <c r="A36" s="5"/>
      <c r="B36" s="41" t="s">
        <v>4</v>
      </c>
      <c r="C36" s="41">
        <v>22</v>
      </c>
      <c r="D36" s="121" t="s">
        <v>27</v>
      </c>
      <c r="E36" s="122"/>
      <c r="F36" s="66"/>
    </row>
    <row r="37" spans="1:6" s="49" customFormat="1" ht="15" customHeight="1" x14ac:dyDescent="0.25">
      <c r="A37" s="5" t="s">
        <v>26</v>
      </c>
      <c r="B37" s="41" t="s">
        <v>7</v>
      </c>
      <c r="C37" s="67">
        <f>ROUND(SUM(1,-0.45*(2-E37)),2)</f>
        <v>0.1</v>
      </c>
      <c r="D37" s="41" t="s">
        <v>8</v>
      </c>
      <c r="E37" s="123">
        <f>C34</f>
        <v>2.5000000000000001E-4</v>
      </c>
      <c r="F37" s="66"/>
    </row>
    <row r="38" spans="1:6" s="49" customFormat="1" ht="14.25" customHeight="1" x14ac:dyDescent="0.25">
      <c r="A38" s="52" t="s">
        <v>25</v>
      </c>
      <c r="B38" s="41" t="s">
        <v>5</v>
      </c>
      <c r="C38" s="68">
        <f>ROUND(SUM(1,0.1*(E38-5)),2)</f>
        <v>0.9</v>
      </c>
      <c r="D38" s="41" t="s">
        <v>12</v>
      </c>
      <c r="E38" s="12">
        <v>4</v>
      </c>
      <c r="F38" s="58"/>
    </row>
    <row r="39" spans="1:6" s="49" customFormat="1" ht="15.75" x14ac:dyDescent="0.25">
      <c r="A39" s="55" t="s">
        <v>24</v>
      </c>
      <c r="B39" s="56" t="s">
        <v>5</v>
      </c>
      <c r="C39" s="69">
        <v>1.5</v>
      </c>
      <c r="D39" s="56" t="s">
        <v>9</v>
      </c>
      <c r="E39" s="12"/>
      <c r="F39" s="58"/>
    </row>
    <row r="40" spans="1:6" s="49" customFormat="1" ht="15.75" x14ac:dyDescent="0.25">
      <c r="A40" s="52" t="s">
        <v>18</v>
      </c>
      <c r="B40" s="4" t="s">
        <v>10</v>
      </c>
      <c r="C40" s="4">
        <v>2.2200000000000002</v>
      </c>
      <c r="D40" s="39" t="s">
        <v>11</v>
      </c>
      <c r="E40" s="4"/>
      <c r="F40" s="36"/>
    </row>
    <row r="41" spans="1:6" s="49" customFormat="1" ht="15.75" x14ac:dyDescent="0.25">
      <c r="A41" s="70" t="s">
        <v>19</v>
      </c>
      <c r="B41" s="71"/>
      <c r="C41" s="72"/>
      <c r="D41" s="72"/>
      <c r="E41" s="72"/>
      <c r="F41" s="73">
        <f>(C35*C37)+(C36*C38*C39)</f>
        <v>65.2</v>
      </c>
    </row>
    <row r="42" spans="1:6" s="49" customFormat="1" ht="15.75" customHeight="1" thickBot="1" x14ac:dyDescent="0.35">
      <c r="A42" s="52" t="e">
        <f>CONCATENATE("C=","(",C35,"*",C37,"*",#REF!,"+",C36,"*",C38,"*",C39,,")*",C40,)</f>
        <v>#REF!</v>
      </c>
      <c r="B42" s="74"/>
      <c r="C42" s="74"/>
      <c r="D42" s="74"/>
      <c r="E42" s="75"/>
      <c r="F42" s="76">
        <f>ROUND(PRODUCT(F41,C40,A35),2)</f>
        <v>144.74</v>
      </c>
    </row>
    <row r="43" spans="1:6" s="49" customFormat="1" ht="16.5" x14ac:dyDescent="0.2">
      <c r="A43" s="105" t="str">
        <f>CONCATENATE("С=",F24,"+",F33,"+",F42,)</f>
        <v>С=296,77+212,37+144,74</v>
      </c>
      <c r="B43" s="106"/>
      <c r="C43" s="106"/>
      <c r="D43" s="106"/>
      <c r="E43" s="107"/>
      <c r="F43" s="77">
        <f>F24+F33+F42</f>
        <v>653.88</v>
      </c>
    </row>
    <row r="44" spans="1:6" s="49" customFormat="1" ht="35.25" customHeight="1" x14ac:dyDescent="0.2">
      <c r="A44" s="108" t="s">
        <v>17</v>
      </c>
      <c r="B44" s="109"/>
      <c r="C44" s="109"/>
      <c r="D44" s="110">
        <v>12.930605</v>
      </c>
      <c r="E44" s="111"/>
      <c r="F44" s="77">
        <f>F43*D44</f>
        <v>8455.0639974000005</v>
      </c>
    </row>
    <row r="45" spans="1:6" s="49" customFormat="1" ht="16.5" customHeight="1" x14ac:dyDescent="0.2">
      <c r="A45" s="108" t="s">
        <v>23</v>
      </c>
      <c r="B45" s="109"/>
      <c r="C45" s="109"/>
      <c r="D45" s="109"/>
      <c r="E45" s="78">
        <v>2400</v>
      </c>
      <c r="F45" s="79">
        <f>E45*2</f>
        <v>4800</v>
      </c>
    </row>
    <row r="46" spans="1:6" s="49" customFormat="1" ht="16.5" x14ac:dyDescent="0.2">
      <c r="A46" s="80" t="s">
        <v>13</v>
      </c>
      <c r="B46" s="81"/>
      <c r="C46" s="81"/>
      <c r="D46" s="81"/>
      <c r="E46" s="81"/>
      <c r="F46" s="77">
        <f>F44+F45</f>
        <v>13255.063997400001</v>
      </c>
    </row>
    <row r="47" spans="1:6" s="49" customFormat="1" ht="17.25" thickBot="1" x14ac:dyDescent="0.35">
      <c r="A47" s="82" t="s">
        <v>14</v>
      </c>
      <c r="B47" s="83"/>
      <c r="C47" s="83"/>
      <c r="D47" s="83"/>
      <c r="E47" s="84">
        <v>0.18</v>
      </c>
      <c r="F47" s="85">
        <f>F46*E47</f>
        <v>2385.9115195320001</v>
      </c>
    </row>
    <row r="48" spans="1:6" s="86" customFormat="1" ht="19.5" thickBot="1" x14ac:dyDescent="0.35">
      <c r="A48" s="91" t="s">
        <v>15</v>
      </c>
      <c r="B48" s="92"/>
      <c r="C48" s="92"/>
      <c r="D48" s="92"/>
      <c r="E48" s="93"/>
      <c r="F48" s="94">
        <f>F46+F47</f>
        <v>15640.975516932001</v>
      </c>
    </row>
    <row r="49" spans="1:6" ht="16.5" x14ac:dyDescent="0.3">
      <c r="A49" s="11"/>
      <c r="B49" s="95"/>
      <c r="C49" s="95"/>
      <c r="D49" s="95"/>
      <c r="E49" s="95"/>
      <c r="F49" s="95"/>
    </row>
    <row r="50" spans="1:6" ht="15.75" customHeight="1" x14ac:dyDescent="0.3">
      <c r="A50" s="98" t="s">
        <v>59</v>
      </c>
      <c r="B50" s="98"/>
      <c r="C50" s="98"/>
      <c r="D50" s="98"/>
      <c r="E50" s="98"/>
      <c r="F50" s="98"/>
    </row>
    <row r="51" spans="1:6" ht="15.75" x14ac:dyDescent="0.25">
      <c r="A51" s="6"/>
      <c r="B51" s="2"/>
      <c r="C51" s="2"/>
      <c r="D51" s="2"/>
      <c r="E51" s="2"/>
      <c r="F51" s="2"/>
    </row>
    <row r="52" spans="1:6" x14ac:dyDescent="0.2">
      <c r="A52" s="96" t="s">
        <v>55</v>
      </c>
      <c r="B52" s="96"/>
      <c r="C52" s="96"/>
      <c r="D52" s="96"/>
      <c r="E52" s="96"/>
      <c r="F52" s="96"/>
    </row>
    <row r="53" spans="1:6" x14ac:dyDescent="0.2">
      <c r="A53" s="97" t="s">
        <v>56</v>
      </c>
      <c r="B53" s="97"/>
      <c r="C53" s="97"/>
      <c r="D53" s="97"/>
      <c r="E53" s="97"/>
      <c r="F53" s="97"/>
    </row>
    <row r="54" spans="1:6" x14ac:dyDescent="0.2">
      <c r="A54" s="19"/>
      <c r="B54" s="87"/>
      <c r="C54" s="18"/>
      <c r="D54" s="19"/>
      <c r="E54" s="88"/>
      <c r="F54" s="88"/>
    </row>
    <row r="55" spans="1:6" x14ac:dyDescent="0.2">
      <c r="A55" s="96" t="s">
        <v>57</v>
      </c>
      <c r="B55" s="96"/>
      <c r="C55" s="96"/>
      <c r="D55" s="96"/>
      <c r="E55" s="96"/>
      <c r="F55" s="96"/>
    </row>
    <row r="56" spans="1:6" x14ac:dyDescent="0.2">
      <c r="A56" s="97" t="s">
        <v>56</v>
      </c>
      <c r="B56" s="97"/>
      <c r="C56" s="97"/>
      <c r="D56" s="97"/>
      <c r="E56" s="97"/>
      <c r="F56" s="97"/>
    </row>
    <row r="57" spans="1:6" ht="15.75" x14ac:dyDescent="0.25">
      <c r="A57" s="2"/>
      <c r="B57" s="2"/>
      <c r="C57" s="2"/>
      <c r="D57" s="2"/>
      <c r="E57" s="2"/>
      <c r="F57" s="2"/>
    </row>
    <row r="58" spans="1:6" ht="15.75" x14ac:dyDescent="0.25">
      <c r="A58" s="2"/>
      <c r="B58" s="2"/>
      <c r="C58" s="2"/>
      <c r="D58" s="2"/>
      <c r="E58" s="2"/>
      <c r="F58" s="2"/>
    </row>
    <row r="59" spans="1:6" ht="15.75" x14ac:dyDescent="0.25">
      <c r="A59" s="2"/>
      <c r="B59" s="2"/>
      <c r="C59" s="2"/>
      <c r="D59" s="2"/>
      <c r="E59" s="2"/>
      <c r="F59" s="2"/>
    </row>
    <row r="60" spans="1:6" ht="15.75" x14ac:dyDescent="0.25">
      <c r="A60" s="2"/>
      <c r="B60" s="2"/>
      <c r="C60" s="2"/>
      <c r="D60" s="2"/>
      <c r="E60" s="2"/>
      <c r="F60" s="2"/>
    </row>
    <row r="61" spans="1:6" ht="15.75" x14ac:dyDescent="0.25">
      <c r="A61" s="2"/>
      <c r="B61" s="2"/>
      <c r="C61" s="2"/>
      <c r="D61" s="2"/>
      <c r="E61" s="2"/>
      <c r="F61" s="2"/>
    </row>
    <row r="62" spans="1:6" ht="15.75" x14ac:dyDescent="0.25">
      <c r="A62" s="2"/>
      <c r="B62" s="2"/>
      <c r="C62" s="2"/>
      <c r="D62" s="2"/>
      <c r="E62" s="2"/>
      <c r="F62" s="2"/>
    </row>
    <row r="63" spans="1:6" ht="15.75" x14ac:dyDescent="0.25">
      <c r="A63" s="2"/>
      <c r="B63" s="2"/>
      <c r="C63" s="2"/>
      <c r="D63" s="2"/>
      <c r="E63" s="2"/>
      <c r="F63" s="2"/>
    </row>
    <row r="64" spans="1:6" ht="15.75" x14ac:dyDescent="0.25">
      <c r="A64" s="2"/>
      <c r="B64" s="2"/>
      <c r="C64" s="2"/>
      <c r="D64" s="2"/>
      <c r="E64" s="2"/>
    </row>
    <row r="65" spans="1:1" ht="15.75" x14ac:dyDescent="0.25">
      <c r="A65" s="2"/>
    </row>
  </sheetData>
  <mergeCells count="20">
    <mergeCell ref="A50:F50"/>
    <mergeCell ref="A13:F13"/>
    <mergeCell ref="C1:F1"/>
    <mergeCell ref="C2:F2"/>
    <mergeCell ref="A12:F12"/>
    <mergeCell ref="A15:F15"/>
    <mergeCell ref="A18:B18"/>
    <mergeCell ref="D20:E20"/>
    <mergeCell ref="A25:B25"/>
    <mergeCell ref="A34:B34"/>
    <mergeCell ref="D35:E35"/>
    <mergeCell ref="D36:E36"/>
    <mergeCell ref="A43:E43"/>
    <mergeCell ref="A44:C44"/>
    <mergeCell ref="D44:E44"/>
    <mergeCell ref="A45:D45"/>
    <mergeCell ref="A52:F52"/>
    <mergeCell ref="A53:F53"/>
    <mergeCell ref="A55:F55"/>
    <mergeCell ref="A56:F56"/>
  </mergeCells>
  <pageMargins left="0.32" right="0.28999999999999998" top="0.31" bottom="0.46" header="0.51181102362204722" footer="0.51181102362204722"/>
  <pageSetup paperSize="9" scale="74" fitToHeight="2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п.4.3- этап 1 (ч.2)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ashamshur</cp:lastModifiedBy>
  <cp:lastPrinted>2014-11-11T06:22:05Z</cp:lastPrinted>
  <dcterms:created xsi:type="dcterms:W3CDTF">2011-10-12T06:33:52Z</dcterms:created>
  <dcterms:modified xsi:type="dcterms:W3CDTF">2014-11-11T06:22:49Z</dcterms:modified>
</cp:coreProperties>
</file>