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015"/>
  </bookViews>
  <sheets>
    <sheet name="1.1. АЭС" sheetId="1" r:id="rId1"/>
    <sheet name="1.2. АЭС" sheetId="2" r:id="rId2"/>
  </sheets>
  <externalReferences>
    <externalReference r:id="rId3"/>
  </externalReferences>
  <definedNames>
    <definedName name="_xlnm.Print_Titles" localSheetId="0">'1.1. АЭС'!$B:$D</definedName>
    <definedName name="_xlnm.Print_Titles" localSheetId="1">'1.2. АЭС'!$B:$D</definedName>
    <definedName name="_xlnm.Print_Area" localSheetId="0">'1.1. АЭС'!$B$2:$O$47</definedName>
    <definedName name="_xlnm.Print_Area" localSheetId="1">'1.2. АЭС'!$B$2:$Q$93</definedName>
  </definedNames>
  <calcPr calcId="145621" fullCalcOnLoad="1"/>
</workbook>
</file>

<file path=xl/calcChain.xml><?xml version="1.0" encoding="utf-8"?>
<calcChain xmlns="http://schemas.openxmlformats.org/spreadsheetml/2006/main">
  <c r="N101" i="2" l="1"/>
  <c r="M101" i="2"/>
  <c r="L101" i="2"/>
  <c r="K101" i="2"/>
  <c r="H101" i="2"/>
  <c r="G101" i="2"/>
  <c r="F101" i="2"/>
  <c r="E101" i="2"/>
  <c r="K97" i="2"/>
  <c r="E97" i="2"/>
  <c r="K96" i="2"/>
  <c r="E96" i="2"/>
  <c r="P88" i="2"/>
  <c r="B88" i="2"/>
  <c r="P65" i="2"/>
  <c r="O65" i="2"/>
  <c r="J65" i="2"/>
  <c r="I65" i="2"/>
  <c r="P64" i="2"/>
  <c r="O64" i="2"/>
  <c r="J64" i="2"/>
  <c r="I64" i="2"/>
  <c r="P63" i="2"/>
  <c r="O63" i="2"/>
  <c r="J63" i="2"/>
  <c r="I63" i="2"/>
  <c r="P62" i="2"/>
  <c r="O62" i="2"/>
  <c r="J62" i="2"/>
  <c r="I62" i="2"/>
  <c r="P61" i="2"/>
  <c r="O61" i="2"/>
  <c r="J61" i="2"/>
  <c r="I61" i="2"/>
  <c r="N60" i="2"/>
  <c r="M60" i="2"/>
  <c r="L60" i="2"/>
  <c r="K60" i="2"/>
  <c r="H60" i="2"/>
  <c r="G60" i="2"/>
  <c r="I60" i="2" s="1"/>
  <c r="J60" i="2" s="1"/>
  <c r="F60" i="2"/>
  <c r="E60" i="2"/>
  <c r="P59" i="2"/>
  <c r="O59" i="2"/>
  <c r="J59" i="2"/>
  <c r="I59" i="2"/>
  <c r="P57" i="2"/>
  <c r="O57" i="2"/>
  <c r="J57" i="2"/>
  <c r="I57" i="2"/>
  <c r="P55" i="2"/>
  <c r="O55" i="2"/>
  <c r="J55" i="2"/>
  <c r="I55" i="2"/>
  <c r="N54" i="2"/>
  <c r="N99" i="2" s="1"/>
  <c r="L54" i="2"/>
  <c r="L99" i="2" s="1"/>
  <c r="F54" i="2"/>
  <c r="F99" i="2" s="1"/>
  <c r="P53" i="2"/>
  <c r="O53" i="2"/>
  <c r="J53" i="2"/>
  <c r="I53" i="2"/>
  <c r="P52" i="2"/>
  <c r="O52" i="2"/>
  <c r="J52" i="2"/>
  <c r="I52" i="2"/>
  <c r="P51" i="2"/>
  <c r="O51" i="2"/>
  <c r="J51" i="2"/>
  <c r="I51" i="2"/>
  <c r="P50" i="2"/>
  <c r="O50" i="2"/>
  <c r="J50" i="2"/>
  <c r="I50" i="2"/>
  <c r="N49" i="2"/>
  <c r="L49" i="2"/>
  <c r="F49" i="2"/>
  <c r="F48" i="2"/>
  <c r="P47" i="2"/>
  <c r="O47" i="2"/>
  <c r="J47" i="2"/>
  <c r="I47" i="2"/>
  <c r="P46" i="2"/>
  <c r="O46" i="2"/>
  <c r="J46" i="2"/>
  <c r="I46" i="2"/>
  <c r="P45" i="2"/>
  <c r="O45" i="2"/>
  <c r="J45" i="2"/>
  <c r="I45" i="2"/>
  <c r="P44" i="2"/>
  <c r="O44" i="2"/>
  <c r="J44" i="2"/>
  <c r="I44" i="2"/>
  <c r="N43" i="2"/>
  <c r="M43" i="2"/>
  <c r="L43" i="2"/>
  <c r="K43" i="2"/>
  <c r="H43" i="2"/>
  <c r="G43" i="2"/>
  <c r="I43" i="2" s="1"/>
  <c r="J43" i="2" s="1"/>
  <c r="F43" i="2"/>
  <c r="E43" i="2"/>
  <c r="P42" i="2"/>
  <c r="O42" i="2"/>
  <c r="J42" i="2"/>
  <c r="I42" i="2"/>
  <c r="P41" i="2"/>
  <c r="O41" i="2"/>
  <c r="J41" i="2"/>
  <c r="I41" i="2"/>
  <c r="P40" i="2"/>
  <c r="O40" i="2"/>
  <c r="J40" i="2"/>
  <c r="I40" i="2"/>
  <c r="P39" i="2"/>
  <c r="O39" i="2"/>
  <c r="J39" i="2"/>
  <c r="I39" i="2"/>
  <c r="P38" i="2"/>
  <c r="O38" i="2"/>
  <c r="J38" i="2"/>
  <c r="I38" i="2"/>
  <c r="N37" i="2"/>
  <c r="M37" i="2"/>
  <c r="L37" i="2"/>
  <c r="K37" i="2"/>
  <c r="H37" i="2"/>
  <c r="G37" i="2"/>
  <c r="I37" i="2" s="1"/>
  <c r="J37" i="2" s="1"/>
  <c r="F37" i="2"/>
  <c r="E37" i="2"/>
  <c r="P36" i="2"/>
  <c r="O36" i="2"/>
  <c r="J36" i="2"/>
  <c r="I36" i="2"/>
  <c r="P35" i="2"/>
  <c r="O35" i="2"/>
  <c r="J35" i="2"/>
  <c r="I35" i="2"/>
  <c r="P34" i="2"/>
  <c r="O34" i="2"/>
  <c r="J34" i="2"/>
  <c r="I34" i="2"/>
  <c r="N33" i="2"/>
  <c r="M33" i="2"/>
  <c r="L33" i="2"/>
  <c r="K33" i="2"/>
  <c r="H33" i="2"/>
  <c r="G33" i="2"/>
  <c r="I33" i="2" s="1"/>
  <c r="J33" i="2" s="1"/>
  <c r="F33" i="2"/>
  <c r="E33" i="2"/>
  <c r="P32" i="2"/>
  <c r="P101" i="2" s="1"/>
  <c r="O32" i="2"/>
  <c r="O101" i="2" s="1"/>
  <c r="J32" i="2"/>
  <c r="J101" i="2" s="1"/>
  <c r="I32" i="2"/>
  <c r="I101" i="2" s="1"/>
  <c r="P31" i="2"/>
  <c r="O31" i="2"/>
  <c r="J31" i="2"/>
  <c r="I31" i="2"/>
  <c r="P30" i="2"/>
  <c r="O30" i="2"/>
  <c r="J30" i="2"/>
  <c r="I30" i="2"/>
  <c r="P29" i="2"/>
  <c r="O29" i="2"/>
  <c r="J29" i="2"/>
  <c r="I29" i="2"/>
  <c r="N28" i="2"/>
  <c r="M28" i="2"/>
  <c r="L28" i="2"/>
  <c r="K28" i="2"/>
  <c r="H28" i="2"/>
  <c r="G28" i="2"/>
  <c r="I28" i="2" s="1"/>
  <c r="J28" i="2" s="1"/>
  <c r="F28" i="2"/>
  <c r="E28" i="2"/>
  <c r="P27" i="2"/>
  <c r="O27" i="2"/>
  <c r="J27" i="2"/>
  <c r="I27" i="2"/>
  <c r="P26" i="2"/>
  <c r="O26" i="2"/>
  <c r="J26" i="2"/>
  <c r="I26" i="2"/>
  <c r="P25" i="2"/>
  <c r="O25" i="2"/>
  <c r="J25" i="2"/>
  <c r="I25" i="2"/>
  <c r="P24" i="2"/>
  <c r="O24" i="2"/>
  <c r="J24" i="2"/>
  <c r="I24" i="2"/>
  <c r="P23" i="2"/>
  <c r="O23" i="2"/>
  <c r="J23" i="2"/>
  <c r="I23" i="2"/>
  <c r="P22" i="2"/>
  <c r="O22" i="2"/>
  <c r="J22" i="2"/>
  <c r="I22" i="2"/>
  <c r="P21" i="2"/>
  <c r="O21" i="2"/>
  <c r="J21" i="2"/>
  <c r="I21" i="2"/>
  <c r="N20" i="2"/>
  <c r="N48" i="2" s="1"/>
  <c r="N19" i="2" s="1"/>
  <c r="M20" i="2"/>
  <c r="M48" i="2" s="1"/>
  <c r="L20" i="2"/>
  <c r="L48" i="2" s="1"/>
  <c r="K20" i="2"/>
  <c r="K48" i="2" s="1"/>
  <c r="K19" i="2" s="1"/>
  <c r="H20" i="2"/>
  <c r="H48" i="2" s="1"/>
  <c r="H19" i="2" s="1"/>
  <c r="G20" i="2"/>
  <c r="G48" i="2" s="1"/>
  <c r="F20" i="2"/>
  <c r="E20" i="2"/>
  <c r="E48" i="2" s="1"/>
  <c r="E19" i="2" s="1"/>
  <c r="F19" i="2"/>
  <c r="F94" i="2" s="1"/>
  <c r="L34" i="1"/>
  <c r="G34" i="1"/>
  <c r="N33" i="1"/>
  <c r="I33" i="1"/>
  <c r="M30" i="1"/>
  <c r="L30" i="1"/>
  <c r="N30" i="1" s="1"/>
  <c r="K30" i="1"/>
  <c r="J30" i="1"/>
  <c r="H30" i="1"/>
  <c r="G30" i="1"/>
  <c r="F30" i="1"/>
  <c r="I30" i="1" s="1"/>
  <c r="E30" i="1"/>
  <c r="N28" i="1"/>
  <c r="I28" i="1"/>
  <c r="N27" i="1"/>
  <c r="I27" i="1"/>
  <c r="M26" i="1"/>
  <c r="L26" i="1"/>
  <c r="M54" i="2" s="1"/>
  <c r="K26" i="1"/>
  <c r="J26" i="1"/>
  <c r="K54" i="2" s="1"/>
  <c r="H26" i="1"/>
  <c r="H54" i="2" s="1"/>
  <c r="G26" i="1"/>
  <c r="G54" i="2" s="1"/>
  <c r="F26" i="1"/>
  <c r="I26" i="1" s="1"/>
  <c r="E26" i="1"/>
  <c r="E54" i="2" s="1"/>
  <c r="N25" i="1"/>
  <c r="I25" i="1"/>
  <c r="H24" i="1"/>
  <c r="H29" i="1" s="1"/>
  <c r="H31" i="1" s="1"/>
  <c r="N22" i="1"/>
  <c r="I22" i="1"/>
  <c r="N21" i="1"/>
  <c r="N24" i="1" s="1"/>
  <c r="M21" i="1"/>
  <c r="M24" i="1" s="1"/>
  <c r="M29" i="1" s="1"/>
  <c r="M31" i="1" s="1"/>
  <c r="L21" i="1"/>
  <c r="L24" i="1" s="1"/>
  <c r="L29" i="1" s="1"/>
  <c r="L31" i="1" s="1"/>
  <c r="K21" i="1"/>
  <c r="K24" i="1" s="1"/>
  <c r="K29" i="1" s="1"/>
  <c r="K31" i="1" s="1"/>
  <c r="J21" i="1"/>
  <c r="J24" i="1" s="1"/>
  <c r="J29" i="1" s="1"/>
  <c r="J31" i="1" s="1"/>
  <c r="H21" i="1"/>
  <c r="G21" i="1"/>
  <c r="G24" i="1" s="1"/>
  <c r="G29" i="1" s="1"/>
  <c r="G31" i="1" s="1"/>
  <c r="F21" i="1"/>
  <c r="F24" i="1" s="1"/>
  <c r="F29" i="1" s="1"/>
  <c r="F31" i="1" s="1"/>
  <c r="E21" i="1"/>
  <c r="E24" i="1" s="1"/>
  <c r="E29" i="1" s="1"/>
  <c r="E31" i="1" s="1"/>
  <c r="N20" i="1"/>
  <c r="I20" i="1"/>
  <c r="N19" i="1"/>
  <c r="I19" i="1"/>
  <c r="I21" i="1" s="1"/>
  <c r="I24" i="1" s="1"/>
  <c r="I29" i="1" s="1"/>
  <c r="I31" i="1" s="1"/>
  <c r="H94" i="2" l="1"/>
  <c r="H58" i="2"/>
  <c r="N94" i="2"/>
  <c r="N58" i="2"/>
  <c r="H99" i="2"/>
  <c r="H49" i="2"/>
  <c r="E99" i="2"/>
  <c r="E49" i="2"/>
  <c r="G99" i="2"/>
  <c r="I54" i="2"/>
  <c r="G49" i="2"/>
  <c r="I49" i="2" s="1"/>
  <c r="J49" i="2" s="1"/>
  <c r="K49" i="2"/>
  <c r="K99" i="2"/>
  <c r="O54" i="2"/>
  <c r="M49" i="2"/>
  <c r="O49" i="2" s="1"/>
  <c r="P49" i="2" s="1"/>
  <c r="M99" i="2"/>
  <c r="N26" i="1"/>
  <c r="N29" i="1" s="1"/>
  <c r="N31" i="1" s="1"/>
  <c r="E94" i="2"/>
  <c r="E58" i="2"/>
  <c r="I48" i="2"/>
  <c r="J48" i="2" s="1"/>
  <c r="G19" i="2"/>
  <c r="J54" i="2"/>
  <c r="F58" i="2"/>
  <c r="L19" i="2"/>
  <c r="K58" i="2"/>
  <c r="K94" i="2"/>
  <c r="O48" i="2"/>
  <c r="P48" i="2" s="1"/>
  <c r="M19" i="2"/>
  <c r="O28" i="2"/>
  <c r="P28" i="2" s="1"/>
  <c r="O33" i="2"/>
  <c r="P33" i="2" s="1"/>
  <c r="O37" i="2"/>
  <c r="P37" i="2" s="1"/>
  <c r="O43" i="2"/>
  <c r="P43" i="2" s="1"/>
  <c r="J99" i="2"/>
  <c r="P54" i="2"/>
  <c r="P99" i="2" s="1"/>
  <c r="O60" i="2"/>
  <c r="P60" i="2" s="1"/>
  <c r="I20" i="2"/>
  <c r="J20" i="2" s="1"/>
  <c r="O20" i="2"/>
  <c r="P20" i="2" s="1"/>
  <c r="G94" i="2" l="1"/>
  <c r="G58" i="2"/>
  <c r="I58" i="2" s="1"/>
  <c r="J58" i="2" s="1"/>
  <c r="I19" i="2"/>
  <c r="J19" i="2" s="1"/>
  <c r="J94" i="2" s="1"/>
  <c r="M58" i="2"/>
  <c r="O58" i="2" s="1"/>
  <c r="O19" i="2"/>
  <c r="M94" i="2"/>
  <c r="L94" i="2"/>
  <c r="L58" i="2"/>
  <c r="P58" i="2" s="1"/>
  <c r="P19" i="2"/>
  <c r="P94" i="2" s="1"/>
</calcChain>
</file>

<file path=xl/sharedStrings.xml><?xml version="1.0" encoding="utf-8"?>
<sst xmlns="http://schemas.openxmlformats.org/spreadsheetml/2006/main" count="406" uniqueCount="185">
  <si>
    <t>Таблица 1.1.</t>
  </si>
  <si>
    <t>Показатели раздельного учета доходов и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основании, согласно форме "Отчет о прибылях и убытках"</t>
  </si>
  <si>
    <t>Заполняется: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</si>
  <si>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 территориальным сетевым организациям</t>
  </si>
  <si>
    <t>Период заполнения:</t>
  </si>
  <si>
    <t>Годовая, Квартальная</t>
  </si>
  <si>
    <t>Требования к заполнению:</t>
  </si>
  <si>
    <t>Заполняется отдельно по каждому субъекту РФ</t>
  </si>
  <si>
    <t>Организация:</t>
  </si>
  <si>
    <t>ОАО "ДРСК"</t>
  </si>
  <si>
    <t>Идентификационный номер налогоплательщика (ИНН):</t>
  </si>
  <si>
    <t>Местонахождение (адрес):</t>
  </si>
  <si>
    <t>675000 Амурская обл., г. Благовещенск, ул. Шевченко 28</t>
  </si>
  <si>
    <t>Субъект РФ:</t>
  </si>
  <si>
    <t>филиал ОАО "ДРСК" "Амурские ЭС"</t>
  </si>
  <si>
    <t>Отчетный период:</t>
  </si>
  <si>
    <t>9 месяцев 2014 года</t>
  </si>
  <si>
    <t>Показатель</t>
  </si>
  <si>
    <t>Единица измерения</t>
  </si>
  <si>
    <t>Код показателя</t>
  </si>
  <si>
    <t>За отчетный период, всего по предприятию (9 мес. 2014 г. факт)</t>
  </si>
  <si>
    <t>из графы 4: по Субъекту РФ,  указанному в заголовке формы **</t>
  </si>
  <si>
    <t>из графы 5 по видам деятельности*</t>
  </si>
  <si>
    <t>За аналогичный период предыдущего года, всего по предприятию (9 мес. 2013 г.факт)</t>
  </si>
  <si>
    <t>из графы 9: по Субъекту РФ,  указанному в заголовке формы **</t>
  </si>
  <si>
    <t>из графы 10 по видам деятельности*</t>
  </si>
  <si>
    <t>Примечания: принцип разделения показателей по субъектам РФ и по видам деятельности согласно ОРД предприятия</t>
  </si>
  <si>
    <t>Передача по распределительным сетям</t>
  </si>
  <si>
    <t>Технологическое присоединение</t>
  </si>
  <si>
    <t>Прочие виды деятельности</t>
  </si>
  <si>
    <t>Выручка (нетто) от продажи товаров, продукции, работ, услуг (за минусом налога на добавленную стоимость, акцизов и аналогичных обязательных платежей)</t>
  </si>
  <si>
    <t>тыс.руб.</t>
  </si>
  <si>
    <t>010</t>
  </si>
  <si>
    <t>В соответствии с Учетной политикой по бухгалтерскому учету ОАО "ДРСК" на соответствующий год.</t>
  </si>
  <si>
    <t>Себестоимость проданных товаров, продукции, работ, услуг</t>
  </si>
  <si>
    <t>020</t>
  </si>
  <si>
    <t>Валовая прибыль</t>
  </si>
  <si>
    <t>030</t>
  </si>
  <si>
    <t>х</t>
  </si>
  <si>
    <t>Коммерческие расходы</t>
  </si>
  <si>
    <t>040</t>
  </si>
  <si>
    <t>Прочие виды деятельности.</t>
  </si>
  <si>
    <t>Управленческие расходы</t>
  </si>
  <si>
    <t>050</t>
  </si>
  <si>
    <t>Прибыль (убыток) от продаж</t>
  </si>
  <si>
    <t>060</t>
  </si>
  <si>
    <t>Проценты к получению</t>
  </si>
  <si>
    <t>070</t>
  </si>
  <si>
    <t>Проценты к уплате</t>
  </si>
  <si>
    <t>080</t>
  </si>
  <si>
    <t>В соответствии с распределением заемных средств.</t>
  </si>
  <si>
    <t>Прочие доходы</t>
  </si>
  <si>
    <t>090</t>
  </si>
  <si>
    <t>Отдельно по каждой статье справочника в соответствии с порядком отнесения внереализационных доходов и расходов по видам деятельности.</t>
  </si>
  <si>
    <t>Прочие расходы</t>
  </si>
  <si>
    <t>100</t>
  </si>
  <si>
    <t>Прибыль до налогообложения</t>
  </si>
  <si>
    <t>110</t>
  </si>
  <si>
    <t>Налог на прибыль и иные аналогичные обязательные платжи</t>
  </si>
  <si>
    <t>120</t>
  </si>
  <si>
    <t>Чистая прибыль</t>
  </si>
  <si>
    <t>130</t>
  </si>
  <si>
    <t>Справочно:</t>
  </si>
  <si>
    <t>Списание дебиторских и кредиторских задолженностей, по которым истек срок исковой давности</t>
  </si>
  <si>
    <t>140</t>
  </si>
  <si>
    <t>Прибыль (убыток) прошлых лет, выявленная в отчетном году</t>
  </si>
  <si>
    <t>150</t>
  </si>
  <si>
    <t>Передача по распределительным сетям.</t>
  </si>
  <si>
    <t>* Полное наименование видов деятельности:</t>
  </si>
  <si>
    <t>гр.6,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</t>
  </si>
  <si>
    <t>гр. 7, 12 - оказание услуг по технологическому присоединению к электрическим сетям</t>
  </si>
  <si>
    <t xml:space="preserve">** Заполняется субъектами естественных монополий, оказывающими услуги по передаче электрической энергии по электрическим сетям, </t>
  </si>
  <si>
    <t>принадлежащим на праве собственности или ином законном основании территориальным сетевым организациям, в нескольких субъектах РФ</t>
  </si>
  <si>
    <t>Для остальных субъектов естественных монополий графы 5-8, 10-13 заполняются в целом по предприятию</t>
  </si>
  <si>
    <t>Генеральный директор</t>
  </si>
  <si>
    <t>Ю.А. Андреенко</t>
  </si>
  <si>
    <t>подпись</t>
  </si>
  <si>
    <t>Главный бухгалтер</t>
  </si>
  <si>
    <t>Е.А. Игнатова</t>
  </si>
  <si>
    <t>проверка стр. 140</t>
  </si>
  <si>
    <t>проверка стр. 120</t>
  </si>
  <si>
    <t>ИА</t>
  </si>
  <si>
    <t>Таблица 1.2.</t>
  </si>
  <si>
    <t>Расшифровка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</t>
  </si>
  <si>
    <t>из графы 4: по Субъекту РФ,  указанному в заголовке формы</t>
  </si>
  <si>
    <t>из графы 5 по видам деятельности *</t>
  </si>
  <si>
    <t>За аналогичный период предыдущего года, всего по предприятию (9 мес. 2013 г. факт)</t>
  </si>
  <si>
    <t>из графы 10: по Субъекту РФ, указанному в заголовке формы</t>
  </si>
  <si>
    <t>из графы 10 по видам деятельности *</t>
  </si>
  <si>
    <t>Передача и технологическое присоединение</t>
  </si>
  <si>
    <t>8 (сумма гр.6 и 7)</t>
  </si>
  <si>
    <t>14 (сумма гр. 12 и 13)</t>
  </si>
  <si>
    <t>Расходы, учитываемые в целях налогообложения прибыли, всего, в том числе
(сумма строк 110,120,130,140,150,160,170,180,190)</t>
  </si>
  <si>
    <t>Материальные расходы
(сумма строк 111,112,113)</t>
  </si>
  <si>
    <t>Расходы на приобретение сырья и материалов</t>
  </si>
  <si>
    <t>111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</si>
  <si>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</si>
  <si>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112</t>
  </si>
  <si>
    <t>ВН</t>
  </si>
  <si>
    <t>-</t>
  </si>
  <si>
    <t>Прямым счетом.</t>
  </si>
  <si>
    <t>СН1</t>
  </si>
  <si>
    <t>СН2</t>
  </si>
  <si>
    <t>НН</t>
  </si>
  <si>
    <t>Расходы на приобретение электрической энергии на хозяйственные нужды</t>
  </si>
  <si>
    <t>113</t>
  </si>
  <si>
    <t>Расходы на оплату услуг сторонних организаций
(сумма строк 121,122,123,124)</t>
  </si>
  <si>
    <t>Расходы на страхование</t>
  </si>
  <si>
    <t>121</t>
  </si>
  <si>
    <t>Оплата услуг ОАО "ФСК ЕЭС"</t>
  </si>
  <si>
    <t>122</t>
  </si>
  <si>
    <t>Оплата услуг по передаче электрической энергии, оказываемых другими сетевыми организациями</t>
  </si>
  <si>
    <t>123</t>
  </si>
  <si>
    <t>Расходы на ремонт основных средств, выполняемые подрядным способом</t>
  </si>
  <si>
    <t>124</t>
  </si>
  <si>
    <t>Расходы на оплату труда</t>
  </si>
  <si>
    <t>Управленческий персонал</t>
  </si>
  <si>
    <t>Специалисты и технические исполнители</t>
  </si>
  <si>
    <t>Основные производственные рабочие</t>
  </si>
  <si>
    <t>Справочно: среднесписочная численность промышленно-производственного персонала организации **</t>
  </si>
  <si>
    <t>чел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</si>
  <si>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</si>
  <si>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Амортизация основных средств</t>
  </si>
  <si>
    <t>Аренда и лизинговые платежи
(сумма строк 161,162)</t>
  </si>
  <si>
    <t>160</t>
  </si>
  <si>
    <t>Плата за аренду имущества</t>
  </si>
  <si>
    <t>Лизинговые платежи</t>
  </si>
  <si>
    <t>Налоги, уменьшающие налогооблагаемую базу по налогу на прибыль</t>
  </si>
  <si>
    <t>170</t>
  </si>
  <si>
    <t>Расходы на выплату процентов по кредитам, уменьшающие налогооблагаемую базу по налогу на прибыль</t>
  </si>
  <si>
    <t>180</t>
  </si>
  <si>
    <t>190</t>
  </si>
  <si>
    <t>Расходы, не учитываемые в целях налогообложения прибыли, всего, в том числе
(сумма строк 210,220,230,240,250)</t>
  </si>
  <si>
    <t>200</t>
  </si>
  <si>
    <t xml:space="preserve">Возврат заемных средств на цели инвестпрограммы </t>
  </si>
  <si>
    <t>210</t>
  </si>
  <si>
    <t>Прибыль, направленная на инвестиции</t>
  </si>
  <si>
    <t>220</t>
  </si>
  <si>
    <t>Прибыль, направленная на выплату дивидендов</t>
  </si>
  <si>
    <t>230</t>
  </si>
  <si>
    <t>Расходы социального характера из прибыли</t>
  </si>
  <si>
    <t>240</t>
  </si>
  <si>
    <t>Отдельно по каждой статье справочника в соответствии с порядком отнесения внереализационных расходов по видам деятельности.</t>
  </si>
  <si>
    <t>Прочие расходы из прибыли в отчетном периоде</t>
  </si>
  <si>
    <t>250</t>
  </si>
  <si>
    <t>Расходы на уплату налога на прибыль и иных аналогичных обязательных платежей</t>
  </si>
  <si>
    <t>300</t>
  </si>
  <si>
    <t>Справочные показатели:</t>
  </si>
  <si>
    <t>Из строки 100 прямые расходы</t>
  </si>
  <si>
    <t>400</t>
  </si>
  <si>
    <t>Из строки 100 косвенные расходы</t>
  </si>
  <si>
    <t>500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</si>
  <si>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перевооружением основных средств</t>
  </si>
  <si>
    <t>Расходы на ремонт основных средств (включая арендованные) всего, в том числе:</t>
  </si>
  <si>
    <t>материальные расходы</t>
  </si>
  <si>
    <t>расходы на оплату труда и выплату страховых взносов</t>
  </si>
  <si>
    <t>расходы на ремонт основных средств, выполняемый подрядным способом</t>
  </si>
  <si>
    <t>прочие расходы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</si>
  <si>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</si>
  <si>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800</t>
  </si>
  <si>
    <t>гр.6, 12 - оказание услуг по передаче электрической энергии (мощности) по единой национальной (общероссийской) электрической сети</t>
  </si>
  <si>
    <t>гр.7, 13 - оказание услуг по технологическому присоединению к электрическим сетям</t>
  </si>
  <si>
    <t>** 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</t>
  </si>
  <si>
    <t>Приложение к таблице 1.2</t>
  </si>
  <si>
    <t>Расшифровка дебиторской задолженности, заемных средств и стоимости активов</t>
  </si>
  <si>
    <t>По состоянию на начало отчетного периода, всего по предприятию</t>
  </si>
  <si>
    <t>По состоянию на конец отчетного периода, всего по предприятию</t>
  </si>
  <si>
    <t>Дебиторская задолженность</t>
  </si>
  <si>
    <t>900</t>
  </si>
  <si>
    <t>в том числе по расчетам с покупателями и заказчиками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</si>
  <si>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</si>
  <si>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</si>
  <si>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</si>
  <si>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1100</t>
  </si>
  <si>
    <t>Основные средства</t>
  </si>
  <si>
    <t>Прямым счетом</t>
  </si>
  <si>
    <t xml:space="preserve">Арендованные основные средства </t>
  </si>
  <si>
    <t>Незавершенное строительство</t>
  </si>
  <si>
    <t>Андреенко Ю.А.</t>
  </si>
  <si>
    <t>Кротова А.В.</t>
  </si>
  <si>
    <t>проверка расходов</t>
  </si>
  <si>
    <t>проверка стр. 78</t>
  </si>
  <si>
    <t>проверка стр. 79</t>
  </si>
  <si>
    <t xml:space="preserve">проверка социальных </t>
  </si>
  <si>
    <t>проверка подряда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</si>
</sst>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ahoma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0" fillId="0" borderId="43" applyBorder="0">
      <alignment horizontal="center" vertical="center" wrapText="1"/>
    </xf>
    <xf numFmtId="0" fontId="11" fillId="0" borderId="0"/>
  </cellStyleXfs>
  <cellXfs count="152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Continuous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/>
    <xf numFmtId="0" fontId="4" fillId="0" borderId="2" xfId="0" applyNumberFormat="1" applyFont="1" applyFill="1" applyBorder="1" applyAlignment="1">
      <alignment horizontal="left"/>
    </xf>
    <xf numFmtId="0" fontId="0" fillId="0" borderId="2" xfId="0" applyNumberFormat="1" applyFill="1" applyBorder="1" applyAlignment="1">
      <alignment horizontal="left"/>
    </xf>
    <xf numFmtId="0" fontId="5" fillId="0" borderId="0" xfId="0" applyFont="1" applyFill="1" applyAlignment="1">
      <alignment horizontal="right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0" fillId="0" borderId="5" xfId="0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right" vertical="center" wrapText="1"/>
    </xf>
    <xf numFmtId="49" fontId="1" fillId="0" borderId="4" xfId="0" applyNumberFormat="1" applyFont="1" applyFill="1" applyBorder="1" applyAlignment="1">
      <alignment horizontal="right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 indent="2"/>
    </xf>
    <xf numFmtId="0" fontId="6" fillId="0" borderId="0" xfId="0" applyFont="1" applyFill="1"/>
    <xf numFmtId="0" fontId="4" fillId="0" borderId="0" xfId="0" applyFont="1" applyFill="1"/>
    <xf numFmtId="0" fontId="6" fillId="0" borderId="1" xfId="0" applyFont="1" applyFill="1" applyBorder="1"/>
    <xf numFmtId="0" fontId="4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Continuous" vertical="top"/>
    </xf>
    <xf numFmtId="0" fontId="4" fillId="0" borderId="0" xfId="0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3" fontId="7" fillId="0" borderId="0" xfId="0" applyNumberFormat="1" applyFont="1" applyFill="1"/>
    <xf numFmtId="0" fontId="8" fillId="0" borderId="0" xfId="0" applyFont="1" applyFill="1" applyAlignment="1">
      <alignment horizontal="left" indent="2"/>
    </xf>
    <xf numFmtId="0" fontId="3" fillId="0" borderId="0" xfId="0" applyNumberFormat="1" applyFont="1" applyFill="1" applyAlignment="1">
      <alignment horizontal="centerContinuous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3" fontId="1" fillId="0" borderId="20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center" vertical="center" wrapText="1"/>
    </xf>
    <xf numFmtId="3" fontId="1" fillId="0" borderId="23" xfId="0" applyNumberFormat="1" applyFont="1" applyFill="1" applyBorder="1" applyAlignment="1">
      <alignment horizontal="center" vertical="center" wrapText="1"/>
    </xf>
    <xf numFmtId="3" fontId="1" fillId="0" borderId="24" xfId="0" applyNumberFormat="1" applyFont="1" applyFill="1" applyBorder="1" applyAlignment="1">
      <alignment horizontal="center" vertical="center" wrapText="1"/>
    </xf>
    <xf numFmtId="3" fontId="1" fillId="0" borderId="25" xfId="0" applyNumberFormat="1" applyFont="1" applyFill="1" applyBorder="1" applyAlignment="1">
      <alignment horizontal="center" vertical="center" wrapText="1"/>
    </xf>
    <xf numFmtId="3" fontId="1" fillId="0" borderId="2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49" fontId="5" fillId="0" borderId="27" xfId="0" applyNumberFormat="1" applyFont="1" applyFill="1" applyBorder="1" applyAlignment="1">
      <alignment horizontal="left" vertical="center" wrapText="1"/>
    </xf>
    <xf numFmtId="49" fontId="5" fillId="0" borderId="28" xfId="0" applyNumberFormat="1" applyFont="1" applyFill="1" applyBorder="1" applyAlignment="1">
      <alignment horizontal="center" vertical="center" wrapText="1"/>
    </xf>
    <xf numFmtId="3" fontId="5" fillId="0" borderId="28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center"/>
    </xf>
    <xf numFmtId="3" fontId="5" fillId="0" borderId="30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center" vertical="center" wrapText="1"/>
    </xf>
    <xf numFmtId="49" fontId="5" fillId="0" borderId="31" xfId="0" applyNumberFormat="1" applyFont="1" applyFill="1" applyBorder="1" applyAlignment="1">
      <alignment horizontal="left" vertical="center" wrapText="1" indent="2"/>
    </xf>
    <xf numFmtId="49" fontId="5" fillId="0" borderId="32" xfId="0" applyNumberFormat="1" applyFont="1" applyFill="1" applyBorder="1" applyAlignment="1">
      <alignment horizontal="center" vertical="center" wrapText="1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33" xfId="0" applyNumberFormat="1" applyFont="1" applyFill="1" applyBorder="1" applyAlignment="1">
      <alignment horizontal="right" vertical="center"/>
    </xf>
    <xf numFmtId="3" fontId="5" fillId="0" borderId="34" xfId="0" applyNumberFormat="1" applyFont="1" applyFill="1" applyBorder="1" applyAlignment="1">
      <alignment horizontal="right" vertical="center"/>
    </xf>
    <xf numFmtId="3" fontId="5" fillId="0" borderId="35" xfId="0" applyNumberFormat="1" applyFont="1" applyFill="1" applyBorder="1" applyAlignment="1">
      <alignment horizontal="right" vertical="center"/>
    </xf>
    <xf numFmtId="0" fontId="9" fillId="0" borderId="36" xfId="0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left" vertical="center" wrapText="1" indent="3"/>
    </xf>
    <xf numFmtId="49" fontId="1" fillId="0" borderId="32" xfId="0" applyNumberFormat="1" applyFont="1" applyFill="1" applyBorder="1" applyAlignment="1">
      <alignment horizontal="center" vertical="center" wrapText="1"/>
    </xf>
    <xf numFmtId="3" fontId="1" fillId="0" borderId="32" xfId="0" applyNumberFormat="1" applyFont="1" applyFill="1" applyBorder="1" applyAlignment="1">
      <alignment horizontal="right" vertical="center"/>
    </xf>
    <xf numFmtId="3" fontId="1" fillId="0" borderId="33" xfId="0" applyNumberFormat="1" applyFont="1" applyFill="1" applyBorder="1" applyAlignment="1">
      <alignment horizontal="right" vertical="center"/>
    </xf>
    <xf numFmtId="3" fontId="1" fillId="0" borderId="34" xfId="0" applyNumberFormat="1" applyFont="1" applyFill="1" applyBorder="1" applyAlignment="1">
      <alignment horizontal="right" vertical="center"/>
    </xf>
    <xf numFmtId="3" fontId="1" fillId="0" borderId="35" xfId="0" applyNumberFormat="1" applyFont="1" applyFill="1" applyBorder="1" applyAlignment="1">
      <alignment horizontal="right" vertical="center"/>
    </xf>
    <xf numFmtId="0" fontId="9" fillId="0" borderId="28" xfId="0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left" vertical="center" wrapText="1" indent="5"/>
    </xf>
    <xf numFmtId="3" fontId="1" fillId="0" borderId="37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3" fontId="1" fillId="0" borderId="37" xfId="0" applyNumberFormat="1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/>
    </xf>
    <xf numFmtId="49" fontId="1" fillId="0" borderId="31" xfId="0" applyNumberFormat="1" applyFont="1" applyFill="1" applyBorder="1" applyAlignment="1">
      <alignment horizontal="left" vertical="center" wrapText="1" indent="4"/>
    </xf>
    <xf numFmtId="0" fontId="9" fillId="0" borderId="28" xfId="0" applyFont="1" applyFill="1" applyBorder="1" applyAlignment="1">
      <alignment horizontal="center" vertical="center"/>
    </xf>
    <xf numFmtId="3" fontId="5" fillId="0" borderId="0" xfId="0" applyNumberFormat="1" applyFont="1" applyFill="1"/>
    <xf numFmtId="0" fontId="1" fillId="0" borderId="32" xfId="0" applyFont="1" applyFill="1" applyBorder="1" applyAlignment="1">
      <alignment horizontal="center" vertical="center"/>
    </xf>
    <xf numFmtId="0" fontId="0" fillId="0" borderId="36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49" fontId="5" fillId="0" borderId="31" xfId="0" applyNumberFormat="1" applyFont="1" applyFill="1" applyBorder="1" applyAlignment="1">
      <alignment horizontal="left" vertical="center" wrapText="1"/>
    </xf>
    <xf numFmtId="3" fontId="5" fillId="0" borderId="38" xfId="0" applyNumberFormat="1" applyFont="1" applyFill="1" applyBorder="1" applyAlignment="1">
      <alignment vertical="center"/>
    </xf>
    <xf numFmtId="49" fontId="1" fillId="0" borderId="31" xfId="0" applyNumberFormat="1" applyFont="1" applyFill="1" applyBorder="1" applyAlignment="1">
      <alignment horizontal="left" vertical="center" wrapText="1" indent="2"/>
    </xf>
    <xf numFmtId="3" fontId="1" fillId="0" borderId="32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1" fillId="0" borderId="34" xfId="0" applyNumberFormat="1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horizontal="center" vertical="center"/>
    </xf>
    <xf numFmtId="49" fontId="5" fillId="0" borderId="31" xfId="0" applyNumberFormat="1" applyFont="1" applyFill="1" applyBorder="1" applyAlignment="1">
      <alignment vertical="center"/>
    </xf>
    <xf numFmtId="49" fontId="1" fillId="0" borderId="32" xfId="0" applyNumberFormat="1" applyFont="1" applyFill="1" applyBorder="1" applyAlignment="1">
      <alignment vertical="center" wrapText="1"/>
    </xf>
    <xf numFmtId="3" fontId="1" fillId="0" borderId="32" xfId="0" applyNumberFormat="1" applyFont="1" applyFill="1" applyBorder="1" applyAlignment="1">
      <alignment horizontal="right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38" xfId="0" applyNumberFormat="1" applyFont="1" applyFill="1" applyBorder="1" applyAlignment="1">
      <alignment horizontal="right" vertical="center" wrapText="1"/>
    </xf>
    <xf numFmtId="3" fontId="1" fillId="0" borderId="31" xfId="0" applyNumberFormat="1" applyFont="1" applyFill="1" applyBorder="1" applyAlignment="1">
      <alignment horizontal="right" vertical="center" wrapText="1"/>
    </xf>
    <xf numFmtId="3" fontId="1" fillId="0" borderId="32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left" wrapText="1" indent="3"/>
    </xf>
    <xf numFmtId="0" fontId="1" fillId="0" borderId="32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left" vertical="center" wrapText="1" indent="3"/>
    </xf>
    <xf numFmtId="49" fontId="1" fillId="0" borderId="39" xfId="0" applyNumberFormat="1" applyFont="1" applyFill="1" applyBorder="1" applyAlignment="1">
      <alignment horizontal="left" vertical="center" wrapText="1"/>
    </xf>
    <xf numFmtId="49" fontId="1" fillId="0" borderId="40" xfId="0" applyNumberFormat="1" applyFont="1" applyFill="1" applyBorder="1" applyAlignment="1">
      <alignment horizontal="center" vertical="center" wrapText="1"/>
    </xf>
    <xf numFmtId="3" fontId="1" fillId="0" borderId="40" xfId="0" applyNumberFormat="1" applyFont="1" applyFill="1" applyBorder="1" applyAlignment="1">
      <alignment horizontal="right" vertical="center"/>
    </xf>
    <xf numFmtId="3" fontId="1" fillId="0" borderId="16" xfId="0" applyNumberFormat="1" applyFont="1" applyFill="1" applyBorder="1" applyAlignment="1">
      <alignment horizontal="right" vertical="center"/>
    </xf>
    <xf numFmtId="3" fontId="1" fillId="0" borderId="17" xfId="0" applyNumberFormat="1" applyFont="1" applyFill="1" applyBorder="1" applyAlignment="1">
      <alignment horizontal="right" vertical="center"/>
    </xf>
    <xf numFmtId="3" fontId="1" fillId="0" borderId="4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Continuous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left" vertical="center"/>
    </xf>
    <xf numFmtId="1" fontId="1" fillId="0" borderId="42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/>
    <xf numFmtId="0" fontId="0" fillId="0" borderId="5" xfId="0" applyFill="1" applyBorder="1" applyAlignment="1"/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Continuous" vertical="top"/>
    </xf>
    <xf numFmtId="0" fontId="1" fillId="0" borderId="0" xfId="0" applyFont="1" applyFill="1" applyAlignment="1">
      <alignment horizontal="right"/>
    </xf>
  </cellXfs>
  <cellStyles count="3">
    <cellStyle name="ЗаголовокСтолбца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ologdina-tl/Desktop/&#1044;&#1086;&#1082;&#1091;&#1084;&#1077;&#1085;&#1090;&#1099;/&#1055;&#1088;&#1080;&#1082;&#1072;&#1079;%20585/2014/9%20&#1084;&#1077;&#1089;.%202014/&#1058;&#1072;&#1073;&#1083;&#1080;&#1094;&#1099;%201.1%20&#1080;%201.2_9%20&#1084;&#1077;&#1089;.%202013%20-9%20&#1084;&#1077;&#1089;.%202014%20&#1075;&#1075;.%20-&#1076;&#1083;&#1103;%20&#1089;&#1086;&#1075;&#1083;&#1072;&#1089;&#1086;&#1074;&#1072;&#1085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 АЭС"/>
      <sheetName val="1.2. АЭС"/>
      <sheetName val="1.1. ПЭС "/>
      <sheetName val="1.2. ПЭС"/>
      <sheetName val="1.1. ХЭС"/>
      <sheetName val="1.2. ХЭС"/>
      <sheetName val="1.1. ЭС ЕАО"/>
      <sheetName val="1.2. ЭС ЕАО"/>
      <sheetName val="1.1. ЮЯЭС"/>
      <sheetName val="1.2. ЮЯЭС"/>
      <sheetName val="Лист1"/>
    </sheetNames>
    <sheetDataSet>
      <sheetData sheetId="0"/>
      <sheetData sheetId="1"/>
      <sheetData sheetId="2"/>
      <sheetData sheetId="3">
        <row r="78">
          <cell r="F78" t="str">
            <v>х</v>
          </cell>
          <cell r="L78" t="str">
            <v>х</v>
          </cell>
        </row>
        <row r="79">
          <cell r="F79" t="str">
            <v>х</v>
          </cell>
          <cell r="L79" t="str">
            <v>х</v>
          </cell>
        </row>
      </sheetData>
      <sheetData sheetId="4"/>
      <sheetData sheetId="5">
        <row r="78">
          <cell r="F78" t="str">
            <v>х</v>
          </cell>
          <cell r="L78" t="str">
            <v>х</v>
          </cell>
        </row>
        <row r="79">
          <cell r="F79" t="str">
            <v>х</v>
          </cell>
          <cell r="L79" t="str">
            <v>х</v>
          </cell>
        </row>
      </sheetData>
      <sheetData sheetId="6"/>
      <sheetData sheetId="7">
        <row r="78">
          <cell r="F78" t="str">
            <v>х</v>
          </cell>
          <cell r="L78" t="str">
            <v>х</v>
          </cell>
        </row>
        <row r="79">
          <cell r="F79" t="str">
            <v>х</v>
          </cell>
          <cell r="L79" t="str">
            <v>х</v>
          </cell>
        </row>
      </sheetData>
      <sheetData sheetId="8"/>
      <sheetData sheetId="9">
        <row r="78">
          <cell r="F78" t="str">
            <v>х</v>
          </cell>
          <cell r="L78" t="str">
            <v>х</v>
          </cell>
        </row>
        <row r="79">
          <cell r="F79" t="str">
            <v>х</v>
          </cell>
          <cell r="L79" t="str">
            <v>х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Q66"/>
  <sheetViews>
    <sheetView showGridLines="0" tabSelected="1" view="pageBreakPreview" topLeftCell="A13" zoomScale="60" zoomScaleNormal="40" workbookViewId="0">
      <pane xSplit="4" ySplit="6" topLeftCell="E25" activePane="bottomRight" state="frozen"/>
      <selection sqref="A1:IV65536"/>
      <selection pane="topRight" sqref="A1:IV65536"/>
      <selection pane="bottomLeft" sqref="A1:IV65536"/>
      <selection pane="bottomRight" sqref="A1:IV65536"/>
    </sheetView>
  </sheetViews>
  <sheetFormatPr defaultRowHeight="18.75" x14ac:dyDescent="0.3"/>
  <cols>
    <col min="1" max="1" width="1.42578125" style="1" customWidth="1"/>
    <col min="2" max="2" width="58.42578125" style="1" customWidth="1"/>
    <col min="3" max="3" width="14.85546875" style="1" customWidth="1"/>
    <col min="4" max="4" width="9.140625" style="1"/>
    <col min="5" max="6" width="18.28515625" style="1" customWidth="1"/>
    <col min="7" max="7" width="16.85546875" style="1" customWidth="1"/>
    <col min="8" max="8" width="16.28515625" style="1" customWidth="1"/>
    <col min="9" max="9" width="15.7109375" style="1" customWidth="1"/>
    <col min="10" max="10" width="18.5703125" style="1" customWidth="1"/>
    <col min="11" max="11" width="17.42578125" style="1" customWidth="1"/>
    <col min="12" max="12" width="16.85546875" style="1" customWidth="1"/>
    <col min="13" max="13" width="15" style="1" customWidth="1"/>
    <col min="14" max="14" width="16.140625" style="1" customWidth="1"/>
    <col min="15" max="15" width="33.5703125" style="1" customWidth="1"/>
    <col min="16" max="16" width="27.7109375" style="1" customWidth="1"/>
    <col min="17" max="17" width="27.28515625" style="1" customWidth="1"/>
    <col min="18" max="16384" width="9.140625" style="1"/>
  </cols>
  <sheetData>
    <row r="1" spans="2:15" ht="7.5" customHeight="1" x14ac:dyDescent="0.3"/>
    <row r="2" spans="2:15" ht="20.25" x14ac:dyDescent="0.3">
      <c r="O2" s="2" t="s">
        <v>0</v>
      </c>
    </row>
    <row r="4" spans="2:15" ht="92.25" customHeight="1" x14ac:dyDescent="0.3"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</row>
    <row r="6" spans="2:15" ht="51" customHeight="1" x14ac:dyDescent="0.3">
      <c r="B6" s="6" t="s">
        <v>2</v>
      </c>
      <c r="C6" s="7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x14ac:dyDescent="0.3">
      <c r="B7" s="6" t="s">
        <v>4</v>
      </c>
      <c r="C7" s="7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2:15" x14ac:dyDescent="0.3">
      <c r="B8" s="6" t="s">
        <v>6</v>
      </c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2:15" x14ac:dyDescent="0.3">
      <c r="B9" s="6"/>
    </row>
    <row r="10" spans="2:15" ht="26.25" x14ac:dyDescent="0.4">
      <c r="B10" s="6" t="s">
        <v>8</v>
      </c>
      <c r="H10" s="8"/>
      <c r="I10" s="8"/>
      <c r="J10" s="9" t="s">
        <v>9</v>
      </c>
      <c r="K10" s="10"/>
      <c r="L10" s="10"/>
    </row>
    <row r="11" spans="2:15" ht="26.25" x14ac:dyDescent="0.4">
      <c r="B11" s="6" t="s">
        <v>10</v>
      </c>
      <c r="H11" s="8"/>
      <c r="I11" s="8"/>
      <c r="J11" s="11">
        <v>2801108200</v>
      </c>
      <c r="K11" s="12"/>
      <c r="L11" s="12"/>
    </row>
    <row r="12" spans="2:15" ht="26.25" x14ac:dyDescent="0.4">
      <c r="B12" s="6" t="s">
        <v>11</v>
      </c>
      <c r="H12" s="8"/>
      <c r="I12" s="8"/>
      <c r="J12" s="9" t="s">
        <v>12</v>
      </c>
      <c r="K12" s="10"/>
      <c r="L12" s="10"/>
    </row>
    <row r="13" spans="2:15" ht="26.25" x14ac:dyDescent="0.4">
      <c r="B13" s="6" t="s">
        <v>13</v>
      </c>
      <c r="H13" s="8"/>
      <c r="I13" s="8"/>
      <c r="J13" s="9" t="s">
        <v>14</v>
      </c>
      <c r="K13" s="10"/>
      <c r="L13" s="10"/>
    </row>
    <row r="14" spans="2:15" ht="26.25" x14ac:dyDescent="0.4">
      <c r="B14" s="6" t="s">
        <v>15</v>
      </c>
      <c r="H14" s="8"/>
      <c r="I14" s="8"/>
      <c r="J14" s="9" t="s">
        <v>16</v>
      </c>
      <c r="K14" s="10"/>
      <c r="L14" s="10"/>
    </row>
    <row r="15" spans="2:15" ht="11.25" customHeight="1" x14ac:dyDescent="0.3">
      <c r="H15" s="8"/>
      <c r="I15" s="8"/>
      <c r="J15" s="8"/>
      <c r="K15" s="8"/>
      <c r="L15" s="8"/>
      <c r="M15" s="8"/>
      <c r="O15" s="13"/>
    </row>
    <row r="16" spans="2:15" ht="32.25" customHeight="1" x14ac:dyDescent="0.3">
      <c r="B16" s="14" t="s">
        <v>17</v>
      </c>
      <c r="C16" s="14" t="s">
        <v>18</v>
      </c>
      <c r="D16" s="14" t="s">
        <v>19</v>
      </c>
      <c r="E16" s="14" t="s">
        <v>20</v>
      </c>
      <c r="F16" s="14" t="s">
        <v>21</v>
      </c>
      <c r="G16" s="15" t="s">
        <v>22</v>
      </c>
      <c r="H16" s="15"/>
      <c r="I16" s="15"/>
      <c r="J16" s="14" t="s">
        <v>23</v>
      </c>
      <c r="K16" s="14" t="s">
        <v>24</v>
      </c>
      <c r="L16" s="15" t="s">
        <v>25</v>
      </c>
      <c r="M16" s="15"/>
      <c r="N16" s="15"/>
      <c r="O16" s="14" t="s">
        <v>26</v>
      </c>
    </row>
    <row r="17" spans="2:17" ht="162" customHeight="1" x14ac:dyDescent="0.3">
      <c r="B17" s="16"/>
      <c r="C17" s="16"/>
      <c r="D17" s="16"/>
      <c r="E17" s="16"/>
      <c r="F17" s="16"/>
      <c r="G17" s="17" t="s">
        <v>27</v>
      </c>
      <c r="H17" s="17" t="s">
        <v>28</v>
      </c>
      <c r="I17" s="17" t="s">
        <v>29</v>
      </c>
      <c r="J17" s="16"/>
      <c r="K17" s="16"/>
      <c r="L17" s="17" t="s">
        <v>27</v>
      </c>
      <c r="M17" s="17" t="s">
        <v>28</v>
      </c>
      <c r="N17" s="17" t="s">
        <v>29</v>
      </c>
      <c r="O17" s="16"/>
    </row>
    <row r="18" spans="2:17" ht="14.25" customHeight="1" x14ac:dyDescent="0.3">
      <c r="B18" s="18">
        <v>1</v>
      </c>
      <c r="C18" s="18">
        <v>2</v>
      </c>
      <c r="D18" s="18">
        <v>3</v>
      </c>
      <c r="E18" s="18">
        <v>4</v>
      </c>
      <c r="F18" s="18">
        <v>5</v>
      </c>
      <c r="G18" s="18">
        <v>6</v>
      </c>
      <c r="H18" s="18">
        <v>7</v>
      </c>
      <c r="I18" s="18">
        <v>8</v>
      </c>
      <c r="J18" s="18">
        <v>9</v>
      </c>
      <c r="K18" s="18">
        <v>10</v>
      </c>
      <c r="L18" s="18">
        <v>11</v>
      </c>
      <c r="M18" s="18">
        <v>12</v>
      </c>
      <c r="N18" s="18">
        <v>13</v>
      </c>
      <c r="O18" s="18">
        <v>14</v>
      </c>
    </row>
    <row r="19" spans="2:17" ht="75" x14ac:dyDescent="0.3">
      <c r="B19" s="19" t="s">
        <v>30</v>
      </c>
      <c r="C19" s="20" t="s">
        <v>31</v>
      </c>
      <c r="D19" s="20" t="s">
        <v>32</v>
      </c>
      <c r="E19" s="21">
        <v>17776179.081782602</v>
      </c>
      <c r="F19" s="21">
        <v>6404603.7585464204</v>
      </c>
      <c r="G19" s="22">
        <v>6345511.2112364192</v>
      </c>
      <c r="H19" s="22">
        <v>18249.94731</v>
      </c>
      <c r="I19" s="22">
        <f>F19-G19-H19</f>
        <v>40842.600000001214</v>
      </c>
      <c r="J19" s="21">
        <v>13827904.123303499</v>
      </c>
      <c r="K19" s="21">
        <v>3592322.0315025998</v>
      </c>
      <c r="L19" s="22">
        <v>3534580.2866600002</v>
      </c>
      <c r="M19" s="22">
        <v>12045.3137326</v>
      </c>
      <c r="N19" s="22">
        <f>K19-L19-M19</f>
        <v>45696.431109999612</v>
      </c>
      <c r="O19" s="23" t="s">
        <v>33</v>
      </c>
      <c r="P19" s="24">
        <v>0</v>
      </c>
      <c r="Q19" s="24">
        <v>0</v>
      </c>
    </row>
    <row r="20" spans="2:17" ht="92.25" customHeight="1" x14ac:dyDescent="0.3">
      <c r="B20" s="19" t="s">
        <v>34</v>
      </c>
      <c r="C20" s="20" t="s">
        <v>31</v>
      </c>
      <c r="D20" s="20" t="s">
        <v>35</v>
      </c>
      <c r="E20" s="21">
        <v>16304467.2774419</v>
      </c>
      <c r="F20" s="21">
        <v>5027549.4400000004</v>
      </c>
      <c r="G20" s="22">
        <v>4965915.7</v>
      </c>
      <c r="H20" s="22">
        <v>19985</v>
      </c>
      <c r="I20" s="22">
        <f>F20-G20-H20</f>
        <v>41648.740000000224</v>
      </c>
      <c r="J20" s="21">
        <v>14705168.9323752</v>
      </c>
      <c r="K20" s="21">
        <v>4234999.6627906999</v>
      </c>
      <c r="L20" s="21">
        <v>4183120.2450461802</v>
      </c>
      <c r="M20" s="21">
        <v>14441.110015821499</v>
      </c>
      <c r="N20" s="22">
        <f>K20-L20-M20</f>
        <v>37438.307728698157</v>
      </c>
      <c r="O20" s="25"/>
      <c r="P20" s="24">
        <v>-2.2351741790771484E-8</v>
      </c>
      <c r="Q20" s="24">
        <v>1.773578766733408E-2</v>
      </c>
    </row>
    <row r="21" spans="2:17" x14ac:dyDescent="0.3">
      <c r="B21" s="19" t="s">
        <v>36</v>
      </c>
      <c r="C21" s="20" t="s">
        <v>31</v>
      </c>
      <c r="D21" s="20" t="s">
        <v>37</v>
      </c>
      <c r="E21" s="21">
        <f t="shared" ref="E21:N21" si="0">E19-E20</f>
        <v>1471711.8043407016</v>
      </c>
      <c r="F21" s="21">
        <f t="shared" si="0"/>
        <v>1377054.31854642</v>
      </c>
      <c r="G21" s="22">
        <f t="shared" si="0"/>
        <v>1379595.511236419</v>
      </c>
      <c r="H21" s="22">
        <f t="shared" si="0"/>
        <v>-1735.0526900000004</v>
      </c>
      <c r="I21" s="22">
        <f t="shared" si="0"/>
        <v>-806.13999999900989</v>
      </c>
      <c r="J21" s="21">
        <f t="shared" si="0"/>
        <v>-877264.80907170102</v>
      </c>
      <c r="K21" s="21">
        <f t="shared" si="0"/>
        <v>-642677.63128810003</v>
      </c>
      <c r="L21" s="22">
        <f t="shared" si="0"/>
        <v>-648539.95838617999</v>
      </c>
      <c r="M21" s="22">
        <f t="shared" si="0"/>
        <v>-2395.7962832214998</v>
      </c>
      <c r="N21" s="22">
        <f t="shared" si="0"/>
        <v>8258.1233813014551</v>
      </c>
      <c r="O21" s="17" t="s">
        <v>38</v>
      </c>
      <c r="P21" s="24">
        <v>4.8428773880004883E-8</v>
      </c>
      <c r="Q21" s="24">
        <v>-1.7735785804688931E-2</v>
      </c>
    </row>
    <row r="22" spans="2:17" ht="37.5" x14ac:dyDescent="0.3">
      <c r="B22" s="26" t="s">
        <v>39</v>
      </c>
      <c r="C22" s="27" t="s">
        <v>31</v>
      </c>
      <c r="D22" s="27" t="s">
        <v>40</v>
      </c>
      <c r="E22" s="21">
        <v>646.05361000000005</v>
      </c>
      <c r="F22" s="21">
        <v>646.05361000000005</v>
      </c>
      <c r="G22" s="21">
        <v>0</v>
      </c>
      <c r="H22" s="21">
        <v>0</v>
      </c>
      <c r="I22" s="22">
        <f>F22-G22-H22</f>
        <v>646.05361000000005</v>
      </c>
      <c r="J22" s="21">
        <v>539.49511999999993</v>
      </c>
      <c r="K22" s="21">
        <v>539.49512000000004</v>
      </c>
      <c r="L22" s="21">
        <v>0</v>
      </c>
      <c r="M22" s="21">
        <v>0</v>
      </c>
      <c r="N22" s="22">
        <f>K22-L22-M22</f>
        <v>539.49512000000004</v>
      </c>
      <c r="O22" s="17" t="s">
        <v>41</v>
      </c>
      <c r="P22" s="24">
        <v>0</v>
      </c>
      <c r="Q22" s="24">
        <v>0</v>
      </c>
    </row>
    <row r="23" spans="2:17" x14ac:dyDescent="0.3">
      <c r="B23" s="26" t="s">
        <v>42</v>
      </c>
      <c r="C23" s="27" t="s">
        <v>31</v>
      </c>
      <c r="D23" s="27" t="s">
        <v>43</v>
      </c>
      <c r="E23" s="21" t="s">
        <v>38</v>
      </c>
      <c r="F23" s="21" t="s">
        <v>38</v>
      </c>
      <c r="G23" s="22" t="s">
        <v>38</v>
      </c>
      <c r="H23" s="22" t="s">
        <v>38</v>
      </c>
      <c r="I23" s="22" t="s">
        <v>38</v>
      </c>
      <c r="J23" s="21" t="s">
        <v>38</v>
      </c>
      <c r="K23" s="21" t="s">
        <v>38</v>
      </c>
      <c r="L23" s="22" t="s">
        <v>38</v>
      </c>
      <c r="M23" s="22" t="s">
        <v>38</v>
      </c>
      <c r="N23" s="22" t="s">
        <v>38</v>
      </c>
      <c r="O23" s="17" t="s">
        <v>38</v>
      </c>
    </row>
    <row r="24" spans="2:17" x14ac:dyDescent="0.3">
      <c r="B24" s="19" t="s">
        <v>44</v>
      </c>
      <c r="C24" s="20" t="s">
        <v>31</v>
      </c>
      <c r="D24" s="20" t="s">
        <v>45</v>
      </c>
      <c r="E24" s="21">
        <f t="shared" ref="E24:N24" si="1">E21-E22</f>
        <v>1471065.7507307015</v>
      </c>
      <c r="F24" s="21">
        <f t="shared" si="1"/>
        <v>1376408.2649364199</v>
      </c>
      <c r="G24" s="22">
        <f t="shared" si="1"/>
        <v>1379595.511236419</v>
      </c>
      <c r="H24" s="22">
        <f t="shared" si="1"/>
        <v>-1735.0526900000004</v>
      </c>
      <c r="I24" s="22">
        <f t="shared" si="1"/>
        <v>-1452.1936099990098</v>
      </c>
      <c r="J24" s="21">
        <f t="shared" si="1"/>
        <v>-877804.304191701</v>
      </c>
      <c r="K24" s="21">
        <f t="shared" si="1"/>
        <v>-643217.12640810001</v>
      </c>
      <c r="L24" s="22">
        <f t="shared" si="1"/>
        <v>-648539.95838617999</v>
      </c>
      <c r="M24" s="22">
        <f t="shared" si="1"/>
        <v>-2395.7962832214998</v>
      </c>
      <c r="N24" s="22">
        <f t="shared" si="1"/>
        <v>7718.6282613014555</v>
      </c>
      <c r="O24" s="17" t="s">
        <v>38</v>
      </c>
      <c r="P24" s="24">
        <v>4.8428773880004883E-8</v>
      </c>
      <c r="Q24" s="24">
        <v>-1.7735785804688931E-2</v>
      </c>
    </row>
    <row r="25" spans="2:17" ht="37.5" x14ac:dyDescent="0.3">
      <c r="B25" s="26" t="s">
        <v>46</v>
      </c>
      <c r="C25" s="27" t="s">
        <v>31</v>
      </c>
      <c r="D25" s="27" t="s">
        <v>47</v>
      </c>
      <c r="E25" s="21">
        <v>61505.676939999998</v>
      </c>
      <c r="F25" s="21">
        <v>0</v>
      </c>
      <c r="G25" s="22">
        <v>0</v>
      </c>
      <c r="H25" s="22">
        <v>0</v>
      </c>
      <c r="I25" s="22">
        <f>F25-G25-H25</f>
        <v>0</v>
      </c>
      <c r="J25" s="21">
        <v>969.67345999999998</v>
      </c>
      <c r="K25" s="21">
        <v>0</v>
      </c>
      <c r="L25" s="22">
        <v>0</v>
      </c>
      <c r="M25" s="22">
        <v>0</v>
      </c>
      <c r="N25" s="22">
        <f>K25-L25-M25</f>
        <v>0</v>
      </c>
      <c r="O25" s="17" t="s">
        <v>41</v>
      </c>
      <c r="P25" s="24">
        <v>0</v>
      </c>
      <c r="Q25" s="24">
        <v>0</v>
      </c>
    </row>
    <row r="26" spans="2:17" ht="56.25" x14ac:dyDescent="0.3">
      <c r="B26" s="26" t="s">
        <v>48</v>
      </c>
      <c r="C26" s="27" t="s">
        <v>31</v>
      </c>
      <c r="D26" s="27" t="s">
        <v>49</v>
      </c>
      <c r="E26" s="21">
        <f>'1.2. АЭС'!E47</f>
        <v>601562.59985</v>
      </c>
      <c r="F26" s="21">
        <f>'1.2. АЭС'!F47</f>
        <v>114503.38</v>
      </c>
      <c r="G26" s="22">
        <f>'1.2. АЭС'!G47</f>
        <v>114222.14930235699</v>
      </c>
      <c r="H26" s="22">
        <f>'1.2. АЭС'!H47</f>
        <v>281.23069764328801</v>
      </c>
      <c r="I26" s="22">
        <f>F26-G26-H26</f>
        <v>-2.7620217224466614E-10</v>
      </c>
      <c r="J26" s="21">
        <f>'1.2. АЭС'!K47</f>
        <v>562676.58036999998</v>
      </c>
      <c r="K26" s="21">
        <f>'1.2. АЭС'!L47</f>
        <v>151925.32999999999</v>
      </c>
      <c r="L26" s="22">
        <f>'1.2. АЭС'!M47</f>
        <v>151841.107101854</v>
      </c>
      <c r="M26" s="22">
        <f>'1.2. АЭС'!N47</f>
        <v>84.222898145749198</v>
      </c>
      <c r="N26" s="22">
        <f>K26-L26-M26</f>
        <v>2.4287771793751745E-10</v>
      </c>
      <c r="O26" s="17" t="s">
        <v>50</v>
      </c>
      <c r="P26" s="24">
        <v>-2.5000004097819328E-4</v>
      </c>
      <c r="Q26" s="24">
        <v>-2.1775339846499264E-3</v>
      </c>
    </row>
    <row r="27" spans="2:17" ht="65.099999999999994" customHeight="1" x14ac:dyDescent="0.3">
      <c r="B27" s="26" t="s">
        <v>51</v>
      </c>
      <c r="C27" s="27" t="s">
        <v>31</v>
      </c>
      <c r="D27" s="27" t="s">
        <v>52</v>
      </c>
      <c r="E27" s="21">
        <v>279626.67863000004</v>
      </c>
      <c r="F27" s="21">
        <v>103568.952288644</v>
      </c>
      <c r="G27" s="22">
        <v>18410.288948644069</v>
      </c>
      <c r="H27" s="22">
        <v>1300</v>
      </c>
      <c r="I27" s="22">
        <f>F27-G27-H27</f>
        <v>83858.663339999926</v>
      </c>
      <c r="J27" s="21">
        <v>127819.03246999999</v>
      </c>
      <c r="K27" s="21">
        <v>48704.843353898301</v>
      </c>
      <c r="L27" s="22">
        <v>2516.4495538983001</v>
      </c>
      <c r="M27" s="22">
        <v>0</v>
      </c>
      <c r="N27" s="22">
        <f>K27-L27-M27</f>
        <v>46188.393799999998</v>
      </c>
      <c r="O27" s="23" t="s">
        <v>53</v>
      </c>
      <c r="P27" s="24">
        <v>-0.99999999994179234</v>
      </c>
      <c r="Q27" s="24">
        <v>0</v>
      </c>
    </row>
    <row r="28" spans="2:17" ht="65.099999999999994" customHeight="1" x14ac:dyDescent="0.3">
      <c r="B28" s="26" t="s">
        <v>54</v>
      </c>
      <c r="C28" s="27" t="s">
        <v>31</v>
      </c>
      <c r="D28" s="27" t="s">
        <v>55</v>
      </c>
      <c r="E28" s="21">
        <v>361783.93739710597</v>
      </c>
      <c r="F28" s="21">
        <v>142555.903865272</v>
      </c>
      <c r="G28" s="22">
        <v>64295.706752771614</v>
      </c>
      <c r="H28" s="22">
        <v>578.43140507371459</v>
      </c>
      <c r="I28" s="22">
        <f>F28-G28-H28</f>
        <v>77681.765707426675</v>
      </c>
      <c r="J28" s="21">
        <v>215424.85735236097</v>
      </c>
      <c r="K28" s="21">
        <v>87841.024961563991</v>
      </c>
      <c r="L28" s="22">
        <v>56168.113862778453</v>
      </c>
      <c r="M28" s="22">
        <v>244.75412903829834</v>
      </c>
      <c r="N28" s="22">
        <f>K28-L28-M28</f>
        <v>31428.156969747241</v>
      </c>
      <c r="O28" s="25"/>
      <c r="P28" s="24">
        <v>-1.0000000004656613</v>
      </c>
      <c r="Q28" s="24">
        <v>2.3283064365386963E-10</v>
      </c>
    </row>
    <row r="29" spans="2:17" x14ac:dyDescent="0.3">
      <c r="B29" s="19" t="s">
        <v>56</v>
      </c>
      <c r="C29" s="20" t="s">
        <v>31</v>
      </c>
      <c r="D29" s="20" t="s">
        <v>57</v>
      </c>
      <c r="E29" s="21">
        <f t="shared" ref="E29:N29" si="2">E24+E25+E27-E26-E28</f>
        <v>848851.56905359554</v>
      </c>
      <c r="F29" s="21">
        <f t="shared" si="2"/>
        <v>1222917.9333597918</v>
      </c>
      <c r="G29" s="22">
        <f t="shared" si="2"/>
        <v>1219487.9441299345</v>
      </c>
      <c r="H29" s="22">
        <f t="shared" si="2"/>
        <v>-1294.7147927170031</v>
      </c>
      <c r="I29" s="22">
        <f t="shared" si="2"/>
        <v>4724.704022574515</v>
      </c>
      <c r="J29" s="21">
        <f t="shared" si="2"/>
        <v>-1527117.0359840621</v>
      </c>
      <c r="K29" s="21">
        <f t="shared" si="2"/>
        <v>-834278.6380157657</v>
      </c>
      <c r="L29" s="22">
        <f t="shared" si="2"/>
        <v>-854032.72979691403</v>
      </c>
      <c r="M29" s="22">
        <f t="shared" si="2"/>
        <v>-2724.7733104055474</v>
      </c>
      <c r="N29" s="22">
        <f t="shared" si="2"/>
        <v>22478.865091553973</v>
      </c>
      <c r="O29" s="17" t="s">
        <v>38</v>
      </c>
      <c r="P29" s="24">
        <v>2.5004881899803877E-4</v>
      </c>
      <c r="Q29" s="24">
        <v>-1.5558252343907952E-2</v>
      </c>
    </row>
    <row r="30" spans="2:17" ht="37.5" x14ac:dyDescent="0.3">
      <c r="B30" s="19" t="s">
        <v>58</v>
      </c>
      <c r="C30" s="20" t="s">
        <v>31</v>
      </c>
      <c r="D30" s="20" t="s">
        <v>59</v>
      </c>
      <c r="E30" s="21">
        <f>'1.2. АЭС'!E55</f>
        <v>338946.81947350304</v>
      </c>
      <c r="F30" s="21">
        <f>'1.2. АЭС'!F55</f>
        <v>294081.98399497726</v>
      </c>
      <c r="G30" s="22">
        <f>'1.2. АЭС'!G55</f>
        <v>271075.18601096497</v>
      </c>
      <c r="H30" s="22">
        <f>'1.2. АЭС'!H55</f>
        <v>236.486248210453</v>
      </c>
      <c r="I30" s="22">
        <f>F30-G30-H30</f>
        <v>22770.311735801832</v>
      </c>
      <c r="J30" s="21">
        <f>'1.2. АЭС'!K55</f>
        <v>-276503.853</v>
      </c>
      <c r="K30" s="21">
        <f>'1.2. АЭС'!L55</f>
        <v>-172625.416</v>
      </c>
      <c r="L30" s="22">
        <f>'1.2. АЭС'!M55</f>
        <v>-184035.03</v>
      </c>
      <c r="M30" s="22">
        <f>'1.2. АЭС'!N55</f>
        <v>378.03</v>
      </c>
      <c r="N30" s="22">
        <f>K30-L30-M30</f>
        <v>11031.584000000001</v>
      </c>
      <c r="O30" s="17"/>
      <c r="P30" s="24">
        <v>-0.18052649695891887</v>
      </c>
      <c r="Q30" s="24">
        <v>4.3292494956403971E-4</v>
      </c>
    </row>
    <row r="31" spans="2:17" x14ac:dyDescent="0.3">
      <c r="B31" s="19" t="s">
        <v>60</v>
      </c>
      <c r="C31" s="20" t="s">
        <v>31</v>
      </c>
      <c r="D31" s="20" t="s">
        <v>61</v>
      </c>
      <c r="E31" s="21">
        <f t="shared" ref="E31:N31" si="3">E29-E30</f>
        <v>509904.7495800925</v>
      </c>
      <c r="F31" s="21">
        <f t="shared" si="3"/>
        <v>928835.94936481444</v>
      </c>
      <c r="G31" s="22">
        <f t="shared" si="3"/>
        <v>948412.75811896962</v>
      </c>
      <c r="H31" s="22">
        <f t="shared" si="3"/>
        <v>-1531.201040927456</v>
      </c>
      <c r="I31" s="22">
        <f t="shared" si="3"/>
        <v>-18045.607713227317</v>
      </c>
      <c r="J31" s="21">
        <f t="shared" si="3"/>
        <v>-1250613.182984062</v>
      </c>
      <c r="K31" s="21">
        <f t="shared" si="3"/>
        <v>-661653.22201576573</v>
      </c>
      <c r="L31" s="22">
        <f t="shared" si="3"/>
        <v>-669997.69979691401</v>
      </c>
      <c r="M31" s="22">
        <f t="shared" si="3"/>
        <v>-3102.8033104055476</v>
      </c>
      <c r="N31" s="22">
        <f t="shared" si="3"/>
        <v>11447.281091553972</v>
      </c>
      <c r="O31" s="17" t="s">
        <v>38</v>
      </c>
      <c r="P31" s="24">
        <v>0.18077654571970925</v>
      </c>
      <c r="Q31" s="24">
        <v>-1.599117717705667E-2</v>
      </c>
    </row>
    <row r="32" spans="2:17" x14ac:dyDescent="0.3">
      <c r="B32" s="19" t="s">
        <v>62</v>
      </c>
      <c r="C32" s="27"/>
      <c r="D32" s="27"/>
      <c r="E32" s="28"/>
      <c r="F32" s="28"/>
      <c r="G32" s="29"/>
      <c r="H32" s="29"/>
      <c r="I32" s="29"/>
      <c r="J32" s="30"/>
      <c r="K32" s="28"/>
      <c r="L32" s="29"/>
      <c r="M32" s="29"/>
      <c r="N32" s="29"/>
      <c r="O32" s="27"/>
    </row>
    <row r="33" spans="2:15" ht="55.5" customHeight="1" x14ac:dyDescent="0.3">
      <c r="B33" s="26" t="s">
        <v>63</v>
      </c>
      <c r="C33" s="27" t="s">
        <v>31</v>
      </c>
      <c r="D33" s="27" t="s">
        <v>64</v>
      </c>
      <c r="E33" s="21">
        <v>4007.37</v>
      </c>
      <c r="F33" s="21">
        <v>1813</v>
      </c>
      <c r="G33" s="21">
        <v>0</v>
      </c>
      <c r="H33" s="21">
        <v>1300</v>
      </c>
      <c r="I33" s="22">
        <f>F33-G33-H33</f>
        <v>513</v>
      </c>
      <c r="J33" s="21">
        <v>186</v>
      </c>
      <c r="K33" s="21">
        <v>0</v>
      </c>
      <c r="L33" s="21">
        <v>0</v>
      </c>
      <c r="M33" s="21">
        <v>0</v>
      </c>
      <c r="N33" s="22">
        <f>K33-L33-M33</f>
        <v>0</v>
      </c>
      <c r="O33" s="17"/>
    </row>
    <row r="34" spans="2:15" ht="48.75" customHeight="1" x14ac:dyDescent="0.3">
      <c r="B34" s="26" t="s">
        <v>65</v>
      </c>
      <c r="C34" s="27" t="s">
        <v>31</v>
      </c>
      <c r="D34" s="27" t="s">
        <v>66</v>
      </c>
      <c r="E34" s="21">
        <v>5735.5842600000005</v>
      </c>
      <c r="F34" s="21">
        <v>5446.1630164406797</v>
      </c>
      <c r="G34" s="22">
        <f>F34</f>
        <v>5446.1630164406797</v>
      </c>
      <c r="H34" s="31" t="s">
        <v>38</v>
      </c>
      <c r="I34" s="31" t="s">
        <v>38</v>
      </c>
      <c r="J34" s="21">
        <v>-1383.1975899999998</v>
      </c>
      <c r="K34" s="21">
        <v>-107.11639525423971</v>
      </c>
      <c r="L34" s="22">
        <f>K34</f>
        <v>-107.11639525423971</v>
      </c>
      <c r="M34" s="31" t="s">
        <v>38</v>
      </c>
      <c r="N34" s="31" t="s">
        <v>38</v>
      </c>
      <c r="O34" s="17" t="s">
        <v>67</v>
      </c>
    </row>
    <row r="35" spans="2:15" x14ac:dyDescent="0.3">
      <c r="E35" s="32"/>
    </row>
    <row r="36" spans="2:15" x14ac:dyDescent="0.3">
      <c r="B36" s="33" t="s">
        <v>68</v>
      </c>
      <c r="K36" s="24"/>
      <c r="L36" s="24"/>
    </row>
    <row r="37" spans="2:15" ht="60.75" customHeight="1" x14ac:dyDescent="0.3">
      <c r="B37" s="7" t="s">
        <v>69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2:15" ht="21.75" customHeight="1" x14ac:dyDescent="0.3">
      <c r="B38" s="7" t="s">
        <v>70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40" spans="2:15" x14ac:dyDescent="0.3">
      <c r="B40" s="33" t="s">
        <v>71</v>
      </c>
    </row>
    <row r="41" spans="2:15" x14ac:dyDescent="0.3">
      <c r="B41" s="34" t="s">
        <v>72</v>
      </c>
    </row>
    <row r="42" spans="2:15" x14ac:dyDescent="0.3">
      <c r="B42" s="34" t="s">
        <v>73</v>
      </c>
    </row>
    <row r="43" spans="2:15" ht="20.25" x14ac:dyDescent="0.3">
      <c r="J43" s="35"/>
      <c r="K43" s="35"/>
      <c r="L43" s="35"/>
      <c r="M43" s="35"/>
      <c r="N43" s="35"/>
      <c r="O43" s="35"/>
    </row>
    <row r="44" spans="2:15" ht="26.25" x14ac:dyDescent="0.4">
      <c r="B44" s="36" t="s">
        <v>74</v>
      </c>
      <c r="J44" s="35"/>
      <c r="K44" s="35"/>
      <c r="L44" s="37"/>
      <c r="M44" s="37"/>
      <c r="N44" s="38" t="s">
        <v>75</v>
      </c>
      <c r="O44" s="35"/>
    </row>
    <row r="45" spans="2:15" ht="26.25" x14ac:dyDescent="0.4">
      <c r="B45" s="36"/>
      <c r="J45" s="35"/>
      <c r="K45" s="35"/>
      <c r="L45" s="39" t="s">
        <v>76</v>
      </c>
      <c r="M45" s="39"/>
      <c r="N45" s="40"/>
      <c r="O45" s="39"/>
    </row>
    <row r="46" spans="2:15" ht="26.25" x14ac:dyDescent="0.4">
      <c r="B46" s="36" t="s">
        <v>77</v>
      </c>
      <c r="J46" s="35"/>
      <c r="K46" s="35"/>
      <c r="L46" s="37"/>
      <c r="M46" s="37"/>
      <c r="N46" s="38" t="s">
        <v>78</v>
      </c>
      <c r="O46" s="35"/>
    </row>
    <row r="47" spans="2:15" ht="20.25" x14ac:dyDescent="0.3">
      <c r="J47" s="35"/>
      <c r="K47" s="35"/>
      <c r="L47" s="39" t="s">
        <v>76</v>
      </c>
      <c r="M47" s="39"/>
      <c r="O47" s="39"/>
    </row>
    <row r="48" spans="2:15" s="41" customFormat="1" x14ac:dyDescent="0.3">
      <c r="D48" s="42" t="s">
        <v>79</v>
      </c>
      <c r="E48" s="43"/>
      <c r="J48" s="43"/>
    </row>
    <row r="49" spans="2:11" x14ac:dyDescent="0.3">
      <c r="D49" s="42" t="s">
        <v>80</v>
      </c>
      <c r="E49" s="43"/>
      <c r="F49" s="41" t="s">
        <v>81</v>
      </c>
      <c r="G49" s="41"/>
      <c r="H49" s="41"/>
      <c r="I49" s="41"/>
      <c r="J49" s="43"/>
      <c r="K49" s="41" t="s">
        <v>81</v>
      </c>
    </row>
    <row r="51" spans="2:11" x14ac:dyDescent="0.3">
      <c r="B51" s="44"/>
    </row>
    <row r="52" spans="2:11" x14ac:dyDescent="0.3">
      <c r="B52" s="44"/>
    </row>
    <row r="53" spans="2:11" x14ac:dyDescent="0.3">
      <c r="B53" s="44"/>
    </row>
    <row r="54" spans="2:11" x14ac:dyDescent="0.3">
      <c r="B54" s="44"/>
    </row>
    <row r="55" spans="2:11" x14ac:dyDescent="0.3">
      <c r="B55" s="44"/>
    </row>
    <row r="56" spans="2:11" x14ac:dyDescent="0.3">
      <c r="B56" s="44"/>
    </row>
    <row r="57" spans="2:11" x14ac:dyDescent="0.3">
      <c r="B57" s="44"/>
    </row>
    <row r="58" spans="2:11" x14ac:dyDescent="0.3">
      <c r="B58" s="44"/>
    </row>
    <row r="59" spans="2:11" x14ac:dyDescent="0.3">
      <c r="B59" s="44"/>
    </row>
    <row r="60" spans="2:11" x14ac:dyDescent="0.3">
      <c r="B60" s="44"/>
    </row>
    <row r="61" spans="2:11" x14ac:dyDescent="0.3">
      <c r="B61" s="44"/>
    </row>
    <row r="62" spans="2:11" x14ac:dyDescent="0.3">
      <c r="B62" s="44"/>
    </row>
    <row r="63" spans="2:11" x14ac:dyDescent="0.3">
      <c r="B63" s="44"/>
    </row>
    <row r="64" spans="2:11" x14ac:dyDescent="0.3">
      <c r="B64" s="44"/>
    </row>
    <row r="65" spans="2:2" x14ac:dyDescent="0.3">
      <c r="B65" s="44"/>
    </row>
    <row r="66" spans="2:2" x14ac:dyDescent="0.3">
      <c r="B66" s="44"/>
    </row>
  </sheetData>
  <mergeCells count="19">
    <mergeCell ref="O27:O28"/>
    <mergeCell ref="B37:O37"/>
    <mergeCell ref="B38:O38"/>
    <mergeCell ref="G16:I16"/>
    <mergeCell ref="J16:J17"/>
    <mergeCell ref="K16:K17"/>
    <mergeCell ref="L16:N16"/>
    <mergeCell ref="O16:O17"/>
    <mergeCell ref="O19:O20"/>
    <mergeCell ref="B4:N4"/>
    <mergeCell ref="C6:O6"/>
    <mergeCell ref="C7:O7"/>
    <mergeCell ref="C8:O8"/>
    <mergeCell ref="J11:L11"/>
    <mergeCell ref="B16:B17"/>
    <mergeCell ref="C16:C17"/>
    <mergeCell ref="D16:D17"/>
    <mergeCell ref="E16:E17"/>
    <mergeCell ref="F16:F17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36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U101"/>
  <sheetViews>
    <sheetView showGridLines="0" view="pageBreakPreview" topLeftCell="A13" zoomScale="60" zoomScaleNormal="55" workbookViewId="0">
      <pane xSplit="4" ySplit="6" topLeftCell="E76" activePane="bottomRight" state="frozen"/>
      <selection sqref="A1:IV65536"/>
      <selection pane="topRight" sqref="A1:IV65536"/>
      <selection pane="bottomLeft" sqref="A1:IV65536"/>
      <selection pane="bottomRight" sqref="A1:IV65536"/>
    </sheetView>
  </sheetViews>
  <sheetFormatPr defaultRowHeight="18.75" x14ac:dyDescent="0.3"/>
  <cols>
    <col min="1" max="1" width="1.5703125" style="1" customWidth="1"/>
    <col min="2" max="2" width="72.28515625" style="1" customWidth="1"/>
    <col min="3" max="3" width="14.85546875" style="1" customWidth="1"/>
    <col min="4" max="4" width="10.7109375" style="1" customWidth="1"/>
    <col min="5" max="10" width="16.7109375" style="1" customWidth="1"/>
    <col min="11" max="11" width="18.42578125" style="1" customWidth="1"/>
    <col min="12" max="16" width="16.7109375" style="1" customWidth="1"/>
    <col min="17" max="17" width="26.85546875" style="1" customWidth="1"/>
    <col min="18" max="19" width="19.42578125" style="1" customWidth="1"/>
    <col min="20" max="16384" width="9.140625" style="1"/>
  </cols>
  <sheetData>
    <row r="1" spans="2:17" ht="12.75" customHeight="1" x14ac:dyDescent="0.3"/>
    <row r="2" spans="2:17" ht="20.25" x14ac:dyDescent="0.3">
      <c r="Q2" s="2" t="s">
        <v>82</v>
      </c>
    </row>
    <row r="4" spans="2:17" ht="51" x14ac:dyDescent="0.3">
      <c r="B4" s="45" t="s">
        <v>83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6" spans="2:17" ht="67.5" customHeight="1" x14ac:dyDescent="0.3">
      <c r="B6" s="6" t="s">
        <v>2</v>
      </c>
      <c r="C6" s="7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x14ac:dyDescent="0.3">
      <c r="B7" s="6" t="s">
        <v>4</v>
      </c>
      <c r="C7" s="7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x14ac:dyDescent="0.3">
      <c r="B8" s="6" t="s">
        <v>6</v>
      </c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x14ac:dyDescent="0.3">
      <c r="B9" s="6"/>
    </row>
    <row r="10" spans="2:17" ht="26.25" x14ac:dyDescent="0.4">
      <c r="B10" s="6" t="s">
        <v>8</v>
      </c>
      <c r="H10" s="8"/>
      <c r="I10" s="8"/>
      <c r="J10" s="8"/>
      <c r="K10" s="8"/>
      <c r="L10" s="8"/>
      <c r="M10" s="9" t="s">
        <v>9</v>
      </c>
      <c r="N10" s="10"/>
      <c r="O10" s="10"/>
      <c r="P10" s="10"/>
      <c r="Q10" s="10"/>
    </row>
    <row r="11" spans="2:17" ht="26.25" x14ac:dyDescent="0.4">
      <c r="B11" s="6" t="s">
        <v>10</v>
      </c>
      <c r="H11" s="8"/>
      <c r="I11" s="8"/>
      <c r="J11" s="8"/>
      <c r="K11" s="8"/>
      <c r="L11" s="8"/>
      <c r="M11" s="11">
        <v>2801108200</v>
      </c>
      <c r="N11" s="12"/>
      <c r="O11" s="12"/>
      <c r="P11" s="10"/>
      <c r="Q11" s="10"/>
    </row>
    <row r="12" spans="2:17" ht="26.25" x14ac:dyDescent="0.4">
      <c r="B12" s="6" t="s">
        <v>11</v>
      </c>
      <c r="H12" s="8"/>
      <c r="I12" s="8"/>
      <c r="J12" s="8"/>
      <c r="K12" s="8"/>
      <c r="L12" s="8"/>
      <c r="M12" s="9" t="s">
        <v>12</v>
      </c>
      <c r="N12" s="10"/>
      <c r="O12" s="10"/>
      <c r="P12" s="10"/>
      <c r="Q12" s="10"/>
    </row>
    <row r="13" spans="2:17" ht="26.25" x14ac:dyDescent="0.4">
      <c r="B13" s="6" t="s">
        <v>13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9" t="s">
        <v>14</v>
      </c>
      <c r="N13" s="10"/>
      <c r="O13" s="10"/>
      <c r="P13" s="10"/>
      <c r="Q13" s="10"/>
    </row>
    <row r="14" spans="2:17" ht="26.25" x14ac:dyDescent="0.4">
      <c r="B14" s="6" t="s">
        <v>15</v>
      </c>
      <c r="H14" s="8"/>
      <c r="I14" s="8"/>
      <c r="J14" s="8"/>
      <c r="K14" s="8"/>
      <c r="L14" s="8"/>
      <c r="M14" s="9" t="s">
        <v>16</v>
      </c>
      <c r="N14" s="10"/>
      <c r="O14" s="10"/>
      <c r="P14" s="10"/>
      <c r="Q14" s="10"/>
    </row>
    <row r="15" spans="2:17" ht="13.5" customHeight="1" thickBot="1" x14ac:dyDescent="0.35">
      <c r="H15" s="8"/>
      <c r="I15" s="8"/>
      <c r="J15" s="8"/>
      <c r="K15" s="8"/>
      <c r="L15" s="8"/>
      <c r="M15" s="8"/>
      <c r="N15" s="8"/>
      <c r="O15" s="8"/>
      <c r="Q15" s="13"/>
    </row>
    <row r="16" spans="2:17" ht="33" customHeight="1" x14ac:dyDescent="0.3">
      <c r="B16" s="46" t="s">
        <v>17</v>
      </c>
      <c r="C16" s="47" t="s">
        <v>18</v>
      </c>
      <c r="D16" s="47" t="s">
        <v>19</v>
      </c>
      <c r="E16" s="47" t="s">
        <v>20</v>
      </c>
      <c r="F16" s="47" t="s">
        <v>84</v>
      </c>
      <c r="G16" s="48" t="s">
        <v>85</v>
      </c>
      <c r="H16" s="49"/>
      <c r="I16" s="49"/>
      <c r="J16" s="50"/>
      <c r="K16" s="47" t="s">
        <v>86</v>
      </c>
      <c r="L16" s="47" t="s">
        <v>87</v>
      </c>
      <c r="M16" s="51" t="s">
        <v>88</v>
      </c>
      <c r="N16" s="49"/>
      <c r="O16" s="49"/>
      <c r="P16" s="50"/>
      <c r="Q16" s="52" t="s">
        <v>26</v>
      </c>
    </row>
    <row r="17" spans="2:19" ht="149.25" customHeight="1" thickBot="1" x14ac:dyDescent="0.35">
      <c r="B17" s="53"/>
      <c r="C17" s="54"/>
      <c r="D17" s="54"/>
      <c r="E17" s="54"/>
      <c r="F17" s="54"/>
      <c r="G17" s="55" t="s">
        <v>27</v>
      </c>
      <c r="H17" s="56" t="s">
        <v>28</v>
      </c>
      <c r="I17" s="56" t="s">
        <v>89</v>
      </c>
      <c r="J17" s="57" t="s">
        <v>29</v>
      </c>
      <c r="K17" s="54"/>
      <c r="L17" s="54"/>
      <c r="M17" s="58" t="s">
        <v>27</v>
      </c>
      <c r="N17" s="56" t="s">
        <v>28</v>
      </c>
      <c r="O17" s="56" t="s">
        <v>89</v>
      </c>
      <c r="P17" s="57" t="s">
        <v>29</v>
      </c>
      <c r="Q17" s="59"/>
    </row>
    <row r="18" spans="2:19" s="67" customFormat="1" ht="38.25" thickBot="1" x14ac:dyDescent="0.35">
      <c r="B18" s="60">
        <v>1</v>
      </c>
      <c r="C18" s="61">
        <v>2</v>
      </c>
      <c r="D18" s="61">
        <v>3</v>
      </c>
      <c r="E18" s="61">
        <v>4</v>
      </c>
      <c r="F18" s="61">
        <v>5</v>
      </c>
      <c r="G18" s="62">
        <v>6</v>
      </c>
      <c r="H18" s="63">
        <v>7</v>
      </c>
      <c r="I18" s="63" t="s">
        <v>90</v>
      </c>
      <c r="J18" s="64">
        <v>9</v>
      </c>
      <c r="K18" s="61">
        <v>10</v>
      </c>
      <c r="L18" s="61">
        <v>11</v>
      </c>
      <c r="M18" s="65">
        <v>12</v>
      </c>
      <c r="N18" s="63">
        <v>13</v>
      </c>
      <c r="O18" s="63" t="s">
        <v>91</v>
      </c>
      <c r="P18" s="64">
        <v>15</v>
      </c>
      <c r="Q18" s="66">
        <v>16</v>
      </c>
    </row>
    <row r="19" spans="2:19" s="33" customFormat="1" ht="56.25" x14ac:dyDescent="0.3">
      <c r="B19" s="68" t="s">
        <v>92</v>
      </c>
      <c r="C19" s="69" t="s">
        <v>31</v>
      </c>
      <c r="D19" s="69" t="s">
        <v>55</v>
      </c>
      <c r="E19" s="70">
        <f>E20+E28+E33+E41+E42+E43+E46+E47+E48</f>
        <v>16906675.930901904</v>
      </c>
      <c r="F19" s="70">
        <f>F20+F28+F33+F41+F42+F43+F46+F47+F48</f>
        <v>5142698.8736100001</v>
      </c>
      <c r="G19" s="71">
        <f>G20+G28+G33+G41+G42+G43+G46+G47+G48</f>
        <v>5080137.8493023561</v>
      </c>
      <c r="H19" s="72">
        <f>H20+H28+H33+H41+H42+H43+H46+H47+H48</f>
        <v>20266.230697643285</v>
      </c>
      <c r="I19" s="72">
        <f>G19+H19</f>
        <v>5100404.0799999991</v>
      </c>
      <c r="J19" s="73">
        <f>F19-I19</f>
        <v>42294.793610000983</v>
      </c>
      <c r="K19" s="70">
        <f>K20+K28+K33+K41+K42+K43+K46+K47+K48</f>
        <v>15268385.007865202</v>
      </c>
      <c r="L19" s="70">
        <f>L20+L28+L33+L41+L42+L43+L46+L47+L48</f>
        <v>4387464.4879107</v>
      </c>
      <c r="M19" s="71">
        <f>M20+M28+M33+M41+M42+M43+M46+M47+M48</f>
        <v>4334961.3521480346</v>
      </c>
      <c r="N19" s="72">
        <f>N20+N28+N33+N41+N42+N43+N46+N47+N48</f>
        <v>14525.332913967248</v>
      </c>
      <c r="O19" s="72">
        <f>M19+N19</f>
        <v>4349486.6850620015</v>
      </c>
      <c r="P19" s="73">
        <f>L19-O19</f>
        <v>37977.802848698571</v>
      </c>
      <c r="Q19" s="74" t="s">
        <v>33</v>
      </c>
    </row>
    <row r="20" spans="2:19" s="33" customFormat="1" ht="37.5" x14ac:dyDescent="0.3">
      <c r="B20" s="75" t="s">
        <v>93</v>
      </c>
      <c r="C20" s="76" t="s">
        <v>31</v>
      </c>
      <c r="D20" s="76" t="s">
        <v>57</v>
      </c>
      <c r="E20" s="77">
        <f>E21+E22+E27</f>
        <v>2388390.2032900001</v>
      </c>
      <c r="F20" s="77">
        <f>F21+F22+F27</f>
        <v>736000.88</v>
      </c>
      <c r="G20" s="78">
        <f>G21+G22+G27</f>
        <v>721769.09</v>
      </c>
      <c r="H20" s="21">
        <f>H21+H22+H27</f>
        <v>966.56</v>
      </c>
      <c r="I20" s="21">
        <f t="shared" ref="I20:I55" si="0">G20+H20</f>
        <v>722735.65</v>
      </c>
      <c r="J20" s="79">
        <f t="shared" ref="J20:J65" si="1">F20-I20</f>
        <v>13265.229999999981</v>
      </c>
      <c r="K20" s="77">
        <f>K21+K22+K27</f>
        <v>2372759.40026</v>
      </c>
      <c r="L20" s="77">
        <f>L21+L22+L27</f>
        <v>807848.99999999988</v>
      </c>
      <c r="M20" s="80">
        <f>M21+M22+M27</f>
        <v>795297.88</v>
      </c>
      <c r="N20" s="21">
        <f>N21+N22+N27</f>
        <v>644.66</v>
      </c>
      <c r="O20" s="21">
        <f t="shared" ref="O20:O55" si="2">M20+N20</f>
        <v>795942.54</v>
      </c>
      <c r="P20" s="79">
        <f t="shared" ref="P20:P65" si="3">L20-O20</f>
        <v>11906.459999999846</v>
      </c>
      <c r="Q20" s="81"/>
    </row>
    <row r="21" spans="2:19" x14ac:dyDescent="0.3">
      <c r="B21" s="82" t="s">
        <v>94</v>
      </c>
      <c r="C21" s="83" t="s">
        <v>31</v>
      </c>
      <c r="D21" s="83" t="s">
        <v>95</v>
      </c>
      <c r="E21" s="84">
        <v>358321.29952</v>
      </c>
      <c r="F21" s="84">
        <v>142383.01999999999</v>
      </c>
      <c r="G21" s="85">
        <v>131776.53</v>
      </c>
      <c r="H21" s="22">
        <v>658.01</v>
      </c>
      <c r="I21" s="22">
        <f t="shared" si="0"/>
        <v>132434.54</v>
      </c>
      <c r="J21" s="86">
        <f t="shared" si="1"/>
        <v>9948.4799999999814</v>
      </c>
      <c r="K21" s="84">
        <v>344298.18031999998</v>
      </c>
      <c r="L21" s="84">
        <v>136306.1</v>
      </c>
      <c r="M21" s="87">
        <v>127245.3</v>
      </c>
      <c r="N21" s="22">
        <v>442.63</v>
      </c>
      <c r="O21" s="22">
        <f t="shared" si="2"/>
        <v>127687.93000000001</v>
      </c>
      <c r="P21" s="86">
        <f t="shared" si="3"/>
        <v>8618.1699999999983</v>
      </c>
      <c r="Q21" s="81"/>
      <c r="R21" s="24">
        <v>0</v>
      </c>
      <c r="S21" s="24">
        <v>0</v>
      </c>
    </row>
    <row r="22" spans="2:19" ht="75" x14ac:dyDescent="0.3">
      <c r="B22" s="82" t="s">
        <v>96</v>
      </c>
      <c r="C22" s="83" t="s">
        <v>31</v>
      </c>
      <c r="D22" s="83" t="s">
        <v>97</v>
      </c>
      <c r="E22" s="84">
        <v>1875111.5420899999</v>
      </c>
      <c r="F22" s="84">
        <v>532605.84</v>
      </c>
      <c r="G22" s="85">
        <v>532605.84</v>
      </c>
      <c r="H22" s="22">
        <v>0</v>
      </c>
      <c r="I22" s="22">
        <f t="shared" si="0"/>
        <v>532605.84</v>
      </c>
      <c r="J22" s="86">
        <f t="shared" si="1"/>
        <v>0</v>
      </c>
      <c r="K22" s="84">
        <v>1873520.59375</v>
      </c>
      <c r="L22" s="84">
        <v>609495.69999999995</v>
      </c>
      <c r="M22" s="87">
        <v>609495.69999999995</v>
      </c>
      <c r="N22" s="22">
        <v>0</v>
      </c>
      <c r="O22" s="22">
        <f t="shared" si="2"/>
        <v>609495.69999999995</v>
      </c>
      <c r="P22" s="86">
        <f t="shared" si="3"/>
        <v>0</v>
      </c>
      <c r="Q22" s="88"/>
      <c r="R22" s="24">
        <v>0</v>
      </c>
      <c r="S22" s="24">
        <v>0</v>
      </c>
    </row>
    <row r="23" spans="2:19" x14ac:dyDescent="0.3">
      <c r="B23" s="89" t="s">
        <v>98</v>
      </c>
      <c r="C23" s="83" t="s">
        <v>31</v>
      </c>
      <c r="D23" s="83" t="s">
        <v>99</v>
      </c>
      <c r="E23" s="84">
        <v>580459.09265916306</v>
      </c>
      <c r="F23" s="84">
        <v>122967.77278755201</v>
      </c>
      <c r="G23" s="84">
        <v>122967.77278755201</v>
      </c>
      <c r="H23" s="84">
        <v>0</v>
      </c>
      <c r="I23" s="22">
        <f t="shared" si="0"/>
        <v>122967.77278755201</v>
      </c>
      <c r="J23" s="86">
        <f t="shared" si="1"/>
        <v>0</v>
      </c>
      <c r="K23" s="84">
        <v>538857.92408107605</v>
      </c>
      <c r="L23" s="84">
        <v>123495.62104646199</v>
      </c>
      <c r="M23" s="84">
        <v>123495.62104646199</v>
      </c>
      <c r="N23" s="84">
        <v>0</v>
      </c>
      <c r="O23" s="22">
        <f t="shared" si="2"/>
        <v>123495.62104646199</v>
      </c>
      <c r="P23" s="86">
        <f t="shared" si="3"/>
        <v>0</v>
      </c>
      <c r="Q23" s="90" t="s">
        <v>100</v>
      </c>
    </row>
    <row r="24" spans="2:19" x14ac:dyDescent="0.3">
      <c r="B24" s="89" t="s">
        <v>101</v>
      </c>
      <c r="C24" s="83" t="s">
        <v>31</v>
      </c>
      <c r="D24" s="83" t="s">
        <v>99</v>
      </c>
      <c r="E24" s="84">
        <v>400809.46349528799</v>
      </c>
      <c r="F24" s="84">
        <v>113232.432385551</v>
      </c>
      <c r="G24" s="84">
        <v>113232.432385551</v>
      </c>
      <c r="H24" s="84">
        <v>0</v>
      </c>
      <c r="I24" s="22">
        <f t="shared" si="0"/>
        <v>113232.432385551</v>
      </c>
      <c r="J24" s="86">
        <f t="shared" si="1"/>
        <v>0</v>
      </c>
      <c r="K24" s="84">
        <v>407759.86000079499</v>
      </c>
      <c r="L24" s="84">
        <v>130421.88161228401</v>
      </c>
      <c r="M24" s="84">
        <v>130421.88161228401</v>
      </c>
      <c r="N24" s="84">
        <v>0</v>
      </c>
      <c r="O24" s="22">
        <f t="shared" si="2"/>
        <v>130421.88161228401</v>
      </c>
      <c r="P24" s="86">
        <f t="shared" si="3"/>
        <v>0</v>
      </c>
      <c r="Q24" s="91"/>
    </row>
    <row r="25" spans="2:19" x14ac:dyDescent="0.3">
      <c r="B25" s="89" t="s">
        <v>102</v>
      </c>
      <c r="C25" s="83" t="s">
        <v>31</v>
      </c>
      <c r="D25" s="83" t="s">
        <v>99</v>
      </c>
      <c r="E25" s="84">
        <v>395539.235152309</v>
      </c>
      <c r="F25" s="84">
        <v>136619.49057340701</v>
      </c>
      <c r="G25" s="84">
        <v>136619.49057340701</v>
      </c>
      <c r="H25" s="84">
        <v>0</v>
      </c>
      <c r="I25" s="22">
        <f t="shared" si="0"/>
        <v>136619.49057340701</v>
      </c>
      <c r="J25" s="86">
        <f t="shared" si="1"/>
        <v>0</v>
      </c>
      <c r="K25" s="84">
        <v>395897.96077586699</v>
      </c>
      <c r="L25" s="84">
        <v>155587.43281316999</v>
      </c>
      <c r="M25" s="84">
        <v>155587.43281316999</v>
      </c>
      <c r="N25" s="84">
        <v>0</v>
      </c>
      <c r="O25" s="22">
        <f t="shared" si="2"/>
        <v>155587.43281316999</v>
      </c>
      <c r="P25" s="86">
        <f t="shared" si="3"/>
        <v>0</v>
      </c>
      <c r="Q25" s="91"/>
    </row>
    <row r="26" spans="2:19" x14ac:dyDescent="0.3">
      <c r="B26" s="89" t="s">
        <v>103</v>
      </c>
      <c r="C26" s="83" t="s">
        <v>31</v>
      </c>
      <c r="D26" s="83" t="s">
        <v>99</v>
      </c>
      <c r="E26" s="84">
        <v>498303.75078323903</v>
      </c>
      <c r="F26" s="84">
        <v>159786.14425349</v>
      </c>
      <c r="G26" s="84">
        <v>159786.14425349</v>
      </c>
      <c r="H26" s="84">
        <v>0</v>
      </c>
      <c r="I26" s="22">
        <f t="shared" si="0"/>
        <v>159786.14425349</v>
      </c>
      <c r="J26" s="86">
        <f t="shared" si="1"/>
        <v>0</v>
      </c>
      <c r="K26" s="84">
        <v>531004.84889226197</v>
      </c>
      <c r="L26" s="84">
        <v>199990.76452808399</v>
      </c>
      <c r="M26" s="84">
        <v>199990.76452808399</v>
      </c>
      <c r="N26" s="84">
        <v>0</v>
      </c>
      <c r="O26" s="22">
        <f t="shared" si="2"/>
        <v>199990.76452808399</v>
      </c>
      <c r="P26" s="86">
        <f t="shared" si="3"/>
        <v>0</v>
      </c>
      <c r="Q26" s="92"/>
    </row>
    <row r="27" spans="2:19" ht="37.5" x14ac:dyDescent="0.3">
      <c r="B27" s="82" t="s">
        <v>104</v>
      </c>
      <c r="C27" s="83" t="s">
        <v>31</v>
      </c>
      <c r="D27" s="83" t="s">
        <v>105</v>
      </c>
      <c r="E27" s="84">
        <v>154957.36168</v>
      </c>
      <c r="F27" s="84">
        <v>61012.02</v>
      </c>
      <c r="G27" s="85">
        <v>57386.720000000001</v>
      </c>
      <c r="H27" s="22">
        <v>308.55</v>
      </c>
      <c r="I27" s="22">
        <f t="shared" si="0"/>
        <v>57695.270000000004</v>
      </c>
      <c r="J27" s="86">
        <f t="shared" si="1"/>
        <v>3316.7499999999927</v>
      </c>
      <c r="K27" s="84">
        <v>154940.62619000001</v>
      </c>
      <c r="L27" s="84">
        <v>62047.199999999997</v>
      </c>
      <c r="M27" s="87">
        <v>58556.88</v>
      </c>
      <c r="N27" s="22">
        <v>202.03</v>
      </c>
      <c r="O27" s="22">
        <f t="shared" si="2"/>
        <v>58758.909999999996</v>
      </c>
      <c r="P27" s="86">
        <f t="shared" si="3"/>
        <v>3288.2900000000009</v>
      </c>
      <c r="Q27" s="93" t="s">
        <v>33</v>
      </c>
      <c r="R27" s="24">
        <v>0</v>
      </c>
      <c r="S27" s="24">
        <v>0</v>
      </c>
    </row>
    <row r="28" spans="2:19" s="33" customFormat="1" ht="45" customHeight="1" x14ac:dyDescent="0.3">
      <c r="B28" s="75" t="s">
        <v>106</v>
      </c>
      <c r="C28" s="76" t="s">
        <v>31</v>
      </c>
      <c r="D28" s="76" t="s">
        <v>59</v>
      </c>
      <c r="E28" s="77">
        <f>E29+E30+E31+E32</f>
        <v>7416073.2103800001</v>
      </c>
      <c r="F28" s="77">
        <f>F29+F30+F31+F32</f>
        <v>2318079.4299999997</v>
      </c>
      <c r="G28" s="78">
        <f>G29+G30+G31+G32</f>
        <v>2314811.0599999996</v>
      </c>
      <c r="H28" s="21">
        <f>H29+H30+H31+H32</f>
        <v>80.47</v>
      </c>
      <c r="I28" s="21">
        <f t="shared" si="0"/>
        <v>2314891.5299999998</v>
      </c>
      <c r="J28" s="79">
        <f t="shared" si="1"/>
        <v>3187.8999999999069</v>
      </c>
      <c r="K28" s="77">
        <f>K29+K30+K31+K32</f>
        <v>6751707.2260499997</v>
      </c>
      <c r="L28" s="77">
        <f>L29+L30+L31+L32</f>
        <v>1804592.77642</v>
      </c>
      <c r="M28" s="80">
        <f>M29+M30+M31+M32</f>
        <v>1802007.1764199999</v>
      </c>
      <c r="N28" s="21">
        <f>N29+N30+N31+N32</f>
        <v>16.2</v>
      </c>
      <c r="O28" s="21">
        <f t="shared" si="2"/>
        <v>1802023.3764199999</v>
      </c>
      <c r="P28" s="79">
        <f t="shared" si="3"/>
        <v>2569.4000000001397</v>
      </c>
      <c r="Q28" s="94"/>
    </row>
    <row r="29" spans="2:19" x14ac:dyDescent="0.3">
      <c r="B29" s="82" t="s">
        <v>107</v>
      </c>
      <c r="C29" s="83" t="s">
        <v>31</v>
      </c>
      <c r="D29" s="83" t="s">
        <v>108</v>
      </c>
      <c r="E29" s="84">
        <v>21512.171350000001</v>
      </c>
      <c r="F29" s="84">
        <v>5979.94</v>
      </c>
      <c r="G29" s="85">
        <v>5953.49</v>
      </c>
      <c r="H29" s="22">
        <v>16.11</v>
      </c>
      <c r="I29" s="22">
        <f t="shared" si="0"/>
        <v>5969.5999999999995</v>
      </c>
      <c r="J29" s="86">
        <f t="shared" si="1"/>
        <v>10.340000000000146</v>
      </c>
      <c r="K29" s="84">
        <v>15240.99627</v>
      </c>
      <c r="L29" s="84">
        <v>3354</v>
      </c>
      <c r="M29" s="87">
        <v>3324.8</v>
      </c>
      <c r="N29" s="22">
        <v>14.8</v>
      </c>
      <c r="O29" s="22">
        <f t="shared" si="2"/>
        <v>3339.6000000000004</v>
      </c>
      <c r="P29" s="86">
        <f t="shared" si="3"/>
        <v>14.399999999999636</v>
      </c>
      <c r="Q29" s="94"/>
      <c r="R29" s="24">
        <v>0</v>
      </c>
      <c r="S29" s="24">
        <v>-1.0000000000218279E-2</v>
      </c>
    </row>
    <row r="30" spans="2:19" x14ac:dyDescent="0.3">
      <c r="B30" s="82" t="s">
        <v>109</v>
      </c>
      <c r="C30" s="83" t="s">
        <v>31</v>
      </c>
      <c r="D30" s="83" t="s">
        <v>110</v>
      </c>
      <c r="E30" s="84">
        <v>3533068.69576</v>
      </c>
      <c r="F30" s="84">
        <v>1362647.15</v>
      </c>
      <c r="G30" s="85">
        <v>1362647.15</v>
      </c>
      <c r="H30" s="22">
        <v>0</v>
      </c>
      <c r="I30" s="22">
        <f t="shared" si="0"/>
        <v>1362647.15</v>
      </c>
      <c r="J30" s="86">
        <f t="shared" si="1"/>
        <v>0</v>
      </c>
      <c r="K30" s="84">
        <v>3160339.7650199998</v>
      </c>
      <c r="L30" s="84">
        <v>855195.77642000001</v>
      </c>
      <c r="M30" s="87">
        <v>855195.77642000001</v>
      </c>
      <c r="N30" s="22">
        <v>0</v>
      </c>
      <c r="O30" s="22">
        <f t="shared" si="2"/>
        <v>855195.77642000001</v>
      </c>
      <c r="P30" s="86">
        <f t="shared" si="3"/>
        <v>0</v>
      </c>
      <c r="Q30" s="94"/>
      <c r="R30" s="24">
        <v>0</v>
      </c>
      <c r="S30" s="24">
        <v>0</v>
      </c>
    </row>
    <row r="31" spans="2:19" ht="37.5" x14ac:dyDescent="0.3">
      <c r="B31" s="82" t="s">
        <v>111</v>
      </c>
      <c r="C31" s="83" t="s">
        <v>31</v>
      </c>
      <c r="D31" s="83" t="s">
        <v>112</v>
      </c>
      <c r="E31" s="84">
        <v>3701503.4772299998</v>
      </c>
      <c r="F31" s="84">
        <v>874190.5</v>
      </c>
      <c r="G31" s="85">
        <v>874190.5</v>
      </c>
      <c r="H31" s="22">
        <v>0</v>
      </c>
      <c r="I31" s="22">
        <f t="shared" si="0"/>
        <v>874190.5</v>
      </c>
      <c r="J31" s="86">
        <f t="shared" si="1"/>
        <v>0</v>
      </c>
      <c r="K31" s="84">
        <v>3489651.41</v>
      </c>
      <c r="L31" s="84">
        <v>911555.6</v>
      </c>
      <c r="M31" s="87">
        <v>911555.6</v>
      </c>
      <c r="N31" s="22">
        <v>0</v>
      </c>
      <c r="O31" s="22">
        <f t="shared" si="2"/>
        <v>911555.6</v>
      </c>
      <c r="P31" s="86">
        <f t="shared" si="3"/>
        <v>0</v>
      </c>
      <c r="Q31" s="94"/>
      <c r="R31" s="24">
        <v>0</v>
      </c>
      <c r="S31" s="24">
        <v>0</v>
      </c>
    </row>
    <row r="32" spans="2:19" ht="42" customHeight="1" x14ac:dyDescent="0.3">
      <c r="B32" s="82" t="s">
        <v>113</v>
      </c>
      <c r="C32" s="83" t="s">
        <v>31</v>
      </c>
      <c r="D32" s="83" t="s">
        <v>114</v>
      </c>
      <c r="E32" s="84">
        <v>159988.86603999999</v>
      </c>
      <c r="F32" s="84">
        <v>75261.84</v>
      </c>
      <c r="G32" s="85">
        <v>72019.92</v>
      </c>
      <c r="H32" s="22">
        <v>64.36</v>
      </c>
      <c r="I32" s="22">
        <f t="shared" si="0"/>
        <v>72084.28</v>
      </c>
      <c r="J32" s="86">
        <f t="shared" si="1"/>
        <v>3177.5599999999977</v>
      </c>
      <c r="K32" s="84">
        <v>86475.054759999999</v>
      </c>
      <c r="L32" s="84">
        <v>34487.4</v>
      </c>
      <c r="M32" s="87">
        <v>31931</v>
      </c>
      <c r="N32" s="22">
        <v>1.4</v>
      </c>
      <c r="O32" s="22">
        <f t="shared" si="2"/>
        <v>31932.400000000001</v>
      </c>
      <c r="P32" s="86">
        <f t="shared" si="3"/>
        <v>2555</v>
      </c>
      <c r="Q32" s="94"/>
      <c r="R32" s="24">
        <v>0</v>
      </c>
      <c r="S32" s="24">
        <v>0</v>
      </c>
    </row>
    <row r="33" spans="2:21" s="33" customFormat="1" x14ac:dyDescent="0.3">
      <c r="B33" s="75" t="s">
        <v>115</v>
      </c>
      <c r="C33" s="76" t="s">
        <v>31</v>
      </c>
      <c r="D33" s="76" t="s">
        <v>61</v>
      </c>
      <c r="E33" s="77">
        <f>E34+E35+E36</f>
        <v>3229840.3007555474</v>
      </c>
      <c r="F33" s="77">
        <f>F34+F35+F36</f>
        <v>946950.75114999898</v>
      </c>
      <c r="G33" s="78">
        <f>G34+G35+G36</f>
        <v>919684.86231</v>
      </c>
      <c r="H33" s="21">
        <f>H34+H35+H36</f>
        <v>11646.562839999999</v>
      </c>
      <c r="I33" s="21">
        <f t="shared" si="0"/>
        <v>931331.42515000002</v>
      </c>
      <c r="J33" s="79">
        <f t="shared" si="1"/>
        <v>15619.325999998953</v>
      </c>
      <c r="K33" s="77">
        <f>K34+K35+K36</f>
        <v>2623459.3654422848</v>
      </c>
      <c r="L33" s="77">
        <f>L34+L35+L36</f>
        <v>772597.38019999897</v>
      </c>
      <c r="M33" s="80">
        <f>M34+M35+M36</f>
        <v>751787.19912999996</v>
      </c>
      <c r="N33" s="21">
        <f>N34+N35+N36</f>
        <v>8523.1701999999896</v>
      </c>
      <c r="O33" s="21">
        <f t="shared" si="2"/>
        <v>760310.3693299999</v>
      </c>
      <c r="P33" s="79">
        <f t="shared" si="3"/>
        <v>12287.010869999067</v>
      </c>
      <c r="Q33" s="95"/>
    </row>
    <row r="34" spans="2:21" x14ac:dyDescent="0.3">
      <c r="B34" s="89" t="s">
        <v>116</v>
      </c>
      <c r="C34" s="83" t="s">
        <v>31</v>
      </c>
      <c r="D34" s="83" t="s">
        <v>99</v>
      </c>
      <c r="E34" s="84">
        <v>925624.57326603599</v>
      </c>
      <c r="F34" s="84">
        <v>255553.37521960199</v>
      </c>
      <c r="G34" s="84">
        <v>250399.87150987401</v>
      </c>
      <c r="H34" s="84">
        <v>3166.0334923242899</v>
      </c>
      <c r="I34" s="22">
        <f t="shared" si="0"/>
        <v>253565.9050021983</v>
      </c>
      <c r="J34" s="86">
        <f t="shared" si="1"/>
        <v>1987.4702174036938</v>
      </c>
      <c r="K34" s="84">
        <v>723883.81241830101</v>
      </c>
      <c r="L34" s="84">
        <v>207119.81284877899</v>
      </c>
      <c r="M34" s="87">
        <v>203265.00786839399</v>
      </c>
      <c r="N34" s="22">
        <v>2220.2255382375401</v>
      </c>
      <c r="O34" s="22">
        <f t="shared" si="2"/>
        <v>205485.23340663154</v>
      </c>
      <c r="P34" s="86">
        <f t="shared" si="3"/>
        <v>1634.5794421474566</v>
      </c>
      <c r="Q34" s="90" t="s">
        <v>100</v>
      </c>
    </row>
    <row r="35" spans="2:21" x14ac:dyDescent="0.3">
      <c r="B35" s="89" t="s">
        <v>117</v>
      </c>
      <c r="C35" s="83" t="s">
        <v>31</v>
      </c>
      <c r="D35" s="83" t="s">
        <v>99</v>
      </c>
      <c r="E35" s="84">
        <v>927008.32679600106</v>
      </c>
      <c r="F35" s="84">
        <v>239192.554486815</v>
      </c>
      <c r="G35" s="84">
        <v>227524.37721145601</v>
      </c>
      <c r="H35" s="84">
        <v>3828.11282326632</v>
      </c>
      <c r="I35" s="22">
        <f t="shared" si="0"/>
        <v>231352.49003472234</v>
      </c>
      <c r="J35" s="86">
        <f t="shared" si="1"/>
        <v>7840.064452092658</v>
      </c>
      <c r="K35" s="84">
        <v>730351.15110353404</v>
      </c>
      <c r="L35" s="84">
        <v>188320.81284877899</v>
      </c>
      <c r="M35" s="87">
        <v>178244.42114556901</v>
      </c>
      <c r="N35" s="22">
        <v>4329.6734865795897</v>
      </c>
      <c r="O35" s="22">
        <f t="shared" si="2"/>
        <v>182574.0946321486</v>
      </c>
      <c r="P35" s="86">
        <f t="shared" si="3"/>
        <v>5746.7182166303974</v>
      </c>
      <c r="Q35" s="96"/>
    </row>
    <row r="36" spans="2:21" x14ac:dyDescent="0.3">
      <c r="B36" s="89" t="s">
        <v>118</v>
      </c>
      <c r="C36" s="83" t="s">
        <v>31</v>
      </c>
      <c r="D36" s="83" t="s">
        <v>99</v>
      </c>
      <c r="E36" s="84">
        <v>1377207.40069351</v>
      </c>
      <c r="F36" s="84">
        <v>452204.82144358201</v>
      </c>
      <c r="G36" s="84">
        <v>441760.61358866998</v>
      </c>
      <c r="H36" s="84">
        <v>4652.4165244093901</v>
      </c>
      <c r="I36" s="22">
        <f t="shared" si="0"/>
        <v>446413.03011307935</v>
      </c>
      <c r="J36" s="86">
        <f t="shared" si="1"/>
        <v>5791.7913305026595</v>
      </c>
      <c r="K36" s="84">
        <v>1169224.4019204499</v>
      </c>
      <c r="L36" s="84">
        <v>377156.75450244098</v>
      </c>
      <c r="M36" s="87">
        <v>370277.77011603699</v>
      </c>
      <c r="N36" s="22">
        <v>1973.2711751828599</v>
      </c>
      <c r="O36" s="22">
        <f t="shared" si="2"/>
        <v>372251.04129121982</v>
      </c>
      <c r="P36" s="86">
        <f t="shared" si="3"/>
        <v>4905.7132112211548</v>
      </c>
      <c r="Q36" s="96"/>
    </row>
    <row r="37" spans="2:21" ht="56.25" x14ac:dyDescent="0.3">
      <c r="B37" s="97" t="s">
        <v>119</v>
      </c>
      <c r="C37" s="83" t="s">
        <v>120</v>
      </c>
      <c r="D37" s="83" t="s">
        <v>99</v>
      </c>
      <c r="E37" s="84">
        <f>E38+E39+E40</f>
        <v>7131.2453333333397</v>
      </c>
      <c r="F37" s="84">
        <f>F38+F39+F40</f>
        <v>2221.5500000000002</v>
      </c>
      <c r="G37" s="85">
        <f>G38+G39+G40</f>
        <v>2128.94</v>
      </c>
      <c r="H37" s="22">
        <f>H38+H39+H40</f>
        <v>28.3</v>
      </c>
      <c r="I37" s="22">
        <f t="shared" si="0"/>
        <v>2157.2400000000002</v>
      </c>
      <c r="J37" s="86">
        <f t="shared" si="1"/>
        <v>64.309999999999945</v>
      </c>
      <c r="K37" s="84">
        <f>K38+K39+K40</f>
        <v>7090.8008666666601</v>
      </c>
      <c r="L37" s="84">
        <f>L38+L39+L40</f>
        <v>2175.1</v>
      </c>
      <c r="M37" s="87">
        <f>M38+M39+M40</f>
        <v>2094.04</v>
      </c>
      <c r="N37" s="22">
        <f>N38+N39+N40</f>
        <v>22.7</v>
      </c>
      <c r="O37" s="22">
        <f t="shared" si="2"/>
        <v>2116.7399999999998</v>
      </c>
      <c r="P37" s="86">
        <f t="shared" si="3"/>
        <v>58.360000000000127</v>
      </c>
      <c r="Q37" s="96"/>
    </row>
    <row r="38" spans="2:21" x14ac:dyDescent="0.3">
      <c r="B38" s="89" t="s">
        <v>116</v>
      </c>
      <c r="C38" s="83" t="s">
        <v>120</v>
      </c>
      <c r="D38" s="83" t="s">
        <v>99</v>
      </c>
      <c r="E38" s="84">
        <v>1177.046</v>
      </c>
      <c r="F38" s="84">
        <v>373.8</v>
      </c>
      <c r="G38" s="85">
        <v>363.7</v>
      </c>
      <c r="H38" s="22">
        <v>4.5</v>
      </c>
      <c r="I38" s="22">
        <f t="shared" si="0"/>
        <v>368.2</v>
      </c>
      <c r="J38" s="86">
        <f t="shared" si="1"/>
        <v>5.6000000000000227</v>
      </c>
      <c r="K38" s="84">
        <v>1162.7043333333299</v>
      </c>
      <c r="L38" s="84">
        <v>369.3</v>
      </c>
      <c r="M38" s="87">
        <v>360.4</v>
      </c>
      <c r="N38" s="22">
        <v>3.5</v>
      </c>
      <c r="O38" s="22">
        <f t="shared" si="2"/>
        <v>363.9</v>
      </c>
      <c r="P38" s="86">
        <f t="shared" si="3"/>
        <v>5.4000000000000341</v>
      </c>
      <c r="Q38" s="96"/>
    </row>
    <row r="39" spans="2:21" x14ac:dyDescent="0.3">
      <c r="B39" s="89" t="s">
        <v>117</v>
      </c>
      <c r="C39" s="83" t="s">
        <v>120</v>
      </c>
      <c r="D39" s="83" t="s">
        <v>99</v>
      </c>
      <c r="E39" s="84">
        <v>1854.2246666666699</v>
      </c>
      <c r="F39" s="84">
        <v>501.04</v>
      </c>
      <c r="G39" s="85">
        <v>466.11</v>
      </c>
      <c r="H39" s="22">
        <v>10</v>
      </c>
      <c r="I39" s="22">
        <f t="shared" si="0"/>
        <v>476.11</v>
      </c>
      <c r="J39" s="86">
        <f t="shared" si="1"/>
        <v>24.930000000000007</v>
      </c>
      <c r="K39" s="84">
        <v>1763.1464333333299</v>
      </c>
      <c r="L39" s="84">
        <v>481.5</v>
      </c>
      <c r="M39" s="87">
        <v>445.59</v>
      </c>
      <c r="N39" s="22">
        <v>13</v>
      </c>
      <c r="O39" s="22">
        <f t="shared" si="2"/>
        <v>458.59</v>
      </c>
      <c r="P39" s="86">
        <f t="shared" si="3"/>
        <v>22.910000000000025</v>
      </c>
      <c r="Q39" s="96"/>
    </row>
    <row r="40" spans="2:21" x14ac:dyDescent="0.3">
      <c r="B40" s="89" t="s">
        <v>118</v>
      </c>
      <c r="C40" s="83" t="s">
        <v>120</v>
      </c>
      <c r="D40" s="83" t="s">
        <v>99</v>
      </c>
      <c r="E40" s="84">
        <v>4099.9746666666697</v>
      </c>
      <c r="F40" s="84">
        <v>1346.71</v>
      </c>
      <c r="G40" s="85">
        <v>1299.1300000000001</v>
      </c>
      <c r="H40" s="22">
        <v>13.8</v>
      </c>
      <c r="I40" s="22">
        <f t="shared" si="0"/>
        <v>1312.93</v>
      </c>
      <c r="J40" s="86">
        <f t="shared" si="1"/>
        <v>33.779999999999973</v>
      </c>
      <c r="K40" s="84">
        <v>4164.9501</v>
      </c>
      <c r="L40" s="84">
        <v>1324.3</v>
      </c>
      <c r="M40" s="87">
        <v>1288.05</v>
      </c>
      <c r="N40" s="22">
        <v>6.2</v>
      </c>
      <c r="O40" s="22">
        <f t="shared" si="2"/>
        <v>1294.25</v>
      </c>
      <c r="P40" s="86">
        <f t="shared" si="3"/>
        <v>30.049999999999955</v>
      </c>
      <c r="Q40" s="98"/>
    </row>
    <row r="41" spans="2:21" s="33" customFormat="1" ht="112.5" x14ac:dyDescent="0.3">
      <c r="B41" s="75" t="s">
        <v>121</v>
      </c>
      <c r="C41" s="76" t="s">
        <v>31</v>
      </c>
      <c r="D41" s="76" t="s">
        <v>64</v>
      </c>
      <c r="E41" s="77">
        <v>906436.55257000006</v>
      </c>
      <c r="F41" s="77">
        <v>272849.96999999997</v>
      </c>
      <c r="G41" s="78">
        <v>264911.49</v>
      </c>
      <c r="H41" s="21">
        <v>3363.68</v>
      </c>
      <c r="I41" s="21">
        <f t="shared" si="0"/>
        <v>268275.17</v>
      </c>
      <c r="J41" s="79">
        <f t="shared" si="1"/>
        <v>4574.7999999999884</v>
      </c>
      <c r="K41" s="77">
        <v>751936.56423000002</v>
      </c>
      <c r="L41" s="77">
        <v>224489.63028000001</v>
      </c>
      <c r="M41" s="80">
        <v>218326.17223</v>
      </c>
      <c r="N41" s="21">
        <v>2493.3092299999998</v>
      </c>
      <c r="O41" s="21">
        <f t="shared" si="2"/>
        <v>220819.48146000001</v>
      </c>
      <c r="P41" s="79">
        <f t="shared" si="3"/>
        <v>3670.1488200000022</v>
      </c>
      <c r="Q41" s="93" t="s">
        <v>33</v>
      </c>
      <c r="U41" s="33">
        <v>6140.1091399999596</v>
      </c>
    </row>
    <row r="42" spans="2:21" s="33" customFormat="1" x14ac:dyDescent="0.3">
      <c r="B42" s="75" t="s">
        <v>122</v>
      </c>
      <c r="C42" s="76" t="s">
        <v>31</v>
      </c>
      <c r="D42" s="76" t="s">
        <v>66</v>
      </c>
      <c r="E42" s="77">
        <v>1645333.6905400001</v>
      </c>
      <c r="F42" s="77">
        <v>382841.78</v>
      </c>
      <c r="G42" s="77">
        <v>380590.04</v>
      </c>
      <c r="H42" s="77">
        <v>369.76</v>
      </c>
      <c r="I42" s="21">
        <f t="shared" si="0"/>
        <v>380959.8</v>
      </c>
      <c r="J42" s="79">
        <f t="shared" si="1"/>
        <v>1881.9800000000396</v>
      </c>
      <c r="K42" s="77">
        <v>1564099.1593200001</v>
      </c>
      <c r="L42" s="77">
        <v>360242.8</v>
      </c>
      <c r="M42" s="80">
        <v>356221.7</v>
      </c>
      <c r="N42" s="21">
        <v>311</v>
      </c>
      <c r="O42" s="21">
        <f t="shared" si="2"/>
        <v>356532.7</v>
      </c>
      <c r="P42" s="79">
        <f t="shared" si="3"/>
        <v>3710.0999999999767</v>
      </c>
      <c r="Q42" s="81"/>
      <c r="R42" s="99">
        <v>0</v>
      </c>
      <c r="S42" s="99">
        <v>0</v>
      </c>
    </row>
    <row r="43" spans="2:21" s="33" customFormat="1" ht="40.5" customHeight="1" x14ac:dyDescent="0.3">
      <c r="B43" s="75" t="s">
        <v>123</v>
      </c>
      <c r="C43" s="76" t="s">
        <v>31</v>
      </c>
      <c r="D43" s="76" t="s">
        <v>124</v>
      </c>
      <c r="E43" s="77">
        <f>E44+E45</f>
        <v>171600.41302000001</v>
      </c>
      <c r="F43" s="77">
        <f>F44+F45</f>
        <v>61354.43</v>
      </c>
      <c r="G43" s="78">
        <f>G44+G45</f>
        <v>61256.47</v>
      </c>
      <c r="H43" s="21">
        <f>H44+H45</f>
        <v>17.260000000000002</v>
      </c>
      <c r="I43" s="21">
        <f t="shared" si="0"/>
        <v>61273.73</v>
      </c>
      <c r="J43" s="79">
        <f t="shared" si="1"/>
        <v>80.69999999999709</v>
      </c>
      <c r="K43" s="77">
        <f>K44+K45</f>
        <v>159227.78727</v>
      </c>
      <c r="L43" s="77">
        <f>L44+L45</f>
        <v>51590.5</v>
      </c>
      <c r="M43" s="80">
        <f>M44+M45</f>
        <v>51550.5</v>
      </c>
      <c r="N43" s="21">
        <f>N44+N45</f>
        <v>28.1</v>
      </c>
      <c r="O43" s="21">
        <f t="shared" si="2"/>
        <v>51578.6</v>
      </c>
      <c r="P43" s="79">
        <f t="shared" si="3"/>
        <v>11.900000000001455</v>
      </c>
      <c r="Q43" s="81"/>
    </row>
    <row r="44" spans="2:21" x14ac:dyDescent="0.3">
      <c r="B44" s="97" t="s">
        <v>125</v>
      </c>
      <c r="C44" s="83" t="s">
        <v>31</v>
      </c>
      <c r="D44" s="100">
        <v>161</v>
      </c>
      <c r="E44" s="84">
        <v>171600.41302000001</v>
      </c>
      <c r="F44" s="84">
        <v>61354.43</v>
      </c>
      <c r="G44" s="84">
        <v>61256.47</v>
      </c>
      <c r="H44" s="84">
        <v>17.260000000000002</v>
      </c>
      <c r="I44" s="22">
        <f t="shared" si="0"/>
        <v>61273.73</v>
      </c>
      <c r="J44" s="86">
        <f t="shared" si="1"/>
        <v>80.69999999999709</v>
      </c>
      <c r="K44" s="84">
        <v>159227.78727</v>
      </c>
      <c r="L44" s="84">
        <v>51590.5</v>
      </c>
      <c r="M44" s="87">
        <v>51550.5</v>
      </c>
      <c r="N44" s="22">
        <v>28.1</v>
      </c>
      <c r="O44" s="22">
        <f t="shared" si="2"/>
        <v>51578.6</v>
      </c>
      <c r="P44" s="86">
        <f t="shared" si="3"/>
        <v>11.900000000001455</v>
      </c>
      <c r="Q44" s="81"/>
      <c r="R44" s="24">
        <v>0</v>
      </c>
      <c r="S44" s="24">
        <v>0</v>
      </c>
    </row>
    <row r="45" spans="2:21" x14ac:dyDescent="0.3">
      <c r="B45" s="97" t="s">
        <v>126</v>
      </c>
      <c r="C45" s="83" t="s">
        <v>31</v>
      </c>
      <c r="D45" s="100">
        <v>162</v>
      </c>
      <c r="E45" s="84"/>
      <c r="F45" s="84">
        <v>0</v>
      </c>
      <c r="G45" s="85">
        <v>0</v>
      </c>
      <c r="H45" s="22">
        <v>0</v>
      </c>
      <c r="I45" s="22">
        <f t="shared" si="0"/>
        <v>0</v>
      </c>
      <c r="J45" s="86">
        <f t="shared" si="1"/>
        <v>0</v>
      </c>
      <c r="K45" s="84">
        <v>0</v>
      </c>
      <c r="L45" s="84">
        <v>0</v>
      </c>
      <c r="M45" s="87">
        <v>0</v>
      </c>
      <c r="N45" s="22">
        <v>0</v>
      </c>
      <c r="O45" s="22">
        <f t="shared" si="2"/>
        <v>0</v>
      </c>
      <c r="P45" s="86">
        <f t="shared" si="3"/>
        <v>0</v>
      </c>
      <c r="Q45" s="81"/>
    </row>
    <row r="46" spans="2:21" s="33" customFormat="1" ht="37.5" x14ac:dyDescent="0.3">
      <c r="B46" s="75" t="s">
        <v>127</v>
      </c>
      <c r="C46" s="76" t="s">
        <v>31</v>
      </c>
      <c r="D46" s="76" t="s">
        <v>128</v>
      </c>
      <c r="E46" s="77">
        <v>146832.65757000001</v>
      </c>
      <c r="F46" s="77">
        <v>37536.480000000003</v>
      </c>
      <c r="G46" s="77">
        <v>37365.43</v>
      </c>
      <c r="H46" s="77">
        <v>125.64</v>
      </c>
      <c r="I46" s="21">
        <f t="shared" si="0"/>
        <v>37491.07</v>
      </c>
      <c r="J46" s="79">
        <f t="shared" si="1"/>
        <v>45.410000000003492</v>
      </c>
      <c r="K46" s="77">
        <v>100968.13877999999</v>
      </c>
      <c r="L46" s="77">
        <v>27328.7</v>
      </c>
      <c r="M46" s="80">
        <v>27188.2</v>
      </c>
      <c r="N46" s="21">
        <v>103.7</v>
      </c>
      <c r="O46" s="21">
        <f t="shared" si="2"/>
        <v>27291.9</v>
      </c>
      <c r="P46" s="79">
        <f t="shared" si="3"/>
        <v>36.799999999999272</v>
      </c>
      <c r="Q46" s="81"/>
      <c r="R46" s="99">
        <v>0</v>
      </c>
      <c r="S46" s="99">
        <v>1.0000000002037268E-2</v>
      </c>
    </row>
    <row r="47" spans="2:21" s="33" customFormat="1" ht="56.25" x14ac:dyDescent="0.3">
      <c r="B47" s="75" t="s">
        <v>129</v>
      </c>
      <c r="C47" s="76" t="s">
        <v>31</v>
      </c>
      <c r="D47" s="76" t="s">
        <v>130</v>
      </c>
      <c r="E47" s="77">
        <v>601562.59985</v>
      </c>
      <c r="F47" s="77">
        <v>114503.38</v>
      </c>
      <c r="G47" s="77">
        <v>114222.14930235699</v>
      </c>
      <c r="H47" s="77">
        <v>281.23069764328801</v>
      </c>
      <c r="I47" s="21">
        <f t="shared" si="0"/>
        <v>114503.38000000028</v>
      </c>
      <c r="J47" s="79">
        <f t="shared" si="1"/>
        <v>-2.7648638933897018E-10</v>
      </c>
      <c r="K47" s="77">
        <v>562676.58036999998</v>
      </c>
      <c r="L47" s="77">
        <v>151925.32999999999</v>
      </c>
      <c r="M47" s="77">
        <v>151841.107101854</v>
      </c>
      <c r="N47" s="77">
        <v>84.222898145749198</v>
      </c>
      <c r="O47" s="21">
        <f t="shared" si="2"/>
        <v>151925.32999999975</v>
      </c>
      <c r="P47" s="79">
        <f t="shared" si="3"/>
        <v>2.3283064365386963E-10</v>
      </c>
      <c r="Q47" s="101"/>
      <c r="R47" s="99">
        <v>-2.5000004097819328E-4</v>
      </c>
      <c r="S47" s="99">
        <v>-2.1775339846499264E-3</v>
      </c>
    </row>
    <row r="48" spans="2:21" s="33" customFormat="1" x14ac:dyDescent="0.3">
      <c r="B48" s="75" t="s">
        <v>54</v>
      </c>
      <c r="C48" s="76" t="s">
        <v>31</v>
      </c>
      <c r="D48" s="76" t="s">
        <v>131</v>
      </c>
      <c r="E48" s="77">
        <f>('1.1. АЭС'!E20+'1.1. АЭС'!E22)-E20-E28-E33-E41-E42-E43-E46</f>
        <v>400606.3029263526</v>
      </c>
      <c r="F48" s="77">
        <f>('1.1. АЭС'!F20+'1.1. АЭС'!F22)-F20-F28-F33-F41-F42-F43-F46</f>
        <v>272581.7724600017</v>
      </c>
      <c r="G48" s="78">
        <f>('1.1. АЭС'!G20+'1.1. АЭС'!G22)-G20-G28-G33-G41-G42-G43-G46</f>
        <v>265527.25769000076</v>
      </c>
      <c r="H48" s="21">
        <f>('1.1. АЭС'!H20+'1.1. АЭС'!H22)-H20-H28-H33-H41-H42-H43-H46</f>
        <v>3415.0671599999991</v>
      </c>
      <c r="I48" s="21">
        <f t="shared" si="0"/>
        <v>268942.32485000073</v>
      </c>
      <c r="J48" s="79">
        <f t="shared" si="1"/>
        <v>3639.4476100009633</v>
      </c>
      <c r="K48" s="77">
        <f>('1.1. АЭС'!J20+'1.1. АЭС'!J22)-K20-K28-K33-K41-K42-K43-K46</f>
        <v>381550.78614291589</v>
      </c>
      <c r="L48" s="77">
        <f>('1.1. АЭС'!K20+'1.1. АЭС'!K22)-L20-L28-L33-L41-L42-L43-L46</f>
        <v>186848.37101070094</v>
      </c>
      <c r="M48" s="77">
        <f>('1.1. АЭС'!L20+'1.1. АЭС'!L22)-M20-M28-M33-M41-M42-M43-M46</f>
        <v>180741.41726618039</v>
      </c>
      <c r="N48" s="77">
        <f>('1.1. АЭС'!M20+'1.1. АЭС'!M22)-N20-N28-N33-N41-N42-N43-N46</f>
        <v>2320.9705858215098</v>
      </c>
      <c r="O48" s="21">
        <f t="shared" si="2"/>
        <v>183062.38785200191</v>
      </c>
      <c r="P48" s="79">
        <f t="shared" si="3"/>
        <v>3785.9831586990331</v>
      </c>
      <c r="Q48" s="102"/>
    </row>
    <row r="49" spans="2:19" s="33" customFormat="1" ht="56.25" x14ac:dyDescent="0.3">
      <c r="B49" s="103" t="s">
        <v>132</v>
      </c>
      <c r="C49" s="76" t="s">
        <v>31</v>
      </c>
      <c r="D49" s="76" t="s">
        <v>133</v>
      </c>
      <c r="E49" s="77">
        <f>E50+E51+E52+E53+E54</f>
        <v>361783.93739710597</v>
      </c>
      <c r="F49" s="77">
        <f>F50+F51+F52+F53+F54</f>
        <v>142555.903865272</v>
      </c>
      <c r="G49" s="78">
        <f>G50+G51+G52+G53+G54</f>
        <v>64295.706752771628</v>
      </c>
      <c r="H49" s="21">
        <f>H50+H51+H52+H53+H54</f>
        <v>578.43140507371459</v>
      </c>
      <c r="I49" s="21">
        <f t="shared" si="0"/>
        <v>64874.138157845344</v>
      </c>
      <c r="J49" s="79">
        <f t="shared" si="1"/>
        <v>77681.765707426661</v>
      </c>
      <c r="K49" s="77">
        <f>K50+K51+K52+K53+K54</f>
        <v>1785424.8573523609</v>
      </c>
      <c r="L49" s="77">
        <f>L50+L51+L52+L53+L54</f>
        <v>254352.36096156403</v>
      </c>
      <c r="M49" s="80">
        <f>M50+M51+M52+M53+M54</f>
        <v>200606.12886277848</v>
      </c>
      <c r="N49" s="21">
        <f>N50+N51+N52+N53+N54</f>
        <v>22318.075129038298</v>
      </c>
      <c r="O49" s="21">
        <f t="shared" si="2"/>
        <v>222924.20399181679</v>
      </c>
      <c r="P49" s="79">
        <f t="shared" si="3"/>
        <v>31428.156969747244</v>
      </c>
      <c r="Q49" s="104"/>
    </row>
    <row r="50" spans="2:19" x14ac:dyDescent="0.3">
      <c r="B50" s="105" t="s">
        <v>134</v>
      </c>
      <c r="C50" s="83"/>
      <c r="D50" s="83" t="s">
        <v>135</v>
      </c>
      <c r="E50" s="106">
        <v>0</v>
      </c>
      <c r="F50" s="106">
        <v>0</v>
      </c>
      <c r="G50" s="106">
        <v>0</v>
      </c>
      <c r="H50" s="106">
        <v>0</v>
      </c>
      <c r="I50" s="107">
        <f t="shared" si="0"/>
        <v>0</v>
      </c>
      <c r="J50" s="108">
        <f t="shared" si="1"/>
        <v>0</v>
      </c>
      <c r="K50" s="106">
        <v>1570000</v>
      </c>
      <c r="L50" s="106">
        <v>166511.33600000001</v>
      </c>
      <c r="M50" s="106">
        <v>144438.01500000001</v>
      </c>
      <c r="N50" s="106">
        <v>22073.321</v>
      </c>
      <c r="O50" s="107">
        <f t="shared" si="2"/>
        <v>166511.33600000001</v>
      </c>
      <c r="P50" s="108">
        <f t="shared" si="3"/>
        <v>0</v>
      </c>
      <c r="Q50" s="109"/>
    </row>
    <row r="51" spans="2:19" x14ac:dyDescent="0.3">
      <c r="B51" s="105" t="s">
        <v>136</v>
      </c>
      <c r="C51" s="83" t="s">
        <v>31</v>
      </c>
      <c r="D51" s="83" t="s">
        <v>137</v>
      </c>
      <c r="E51" s="84">
        <v>0</v>
      </c>
      <c r="F51" s="84">
        <v>0</v>
      </c>
      <c r="G51" s="84">
        <v>0</v>
      </c>
      <c r="H51" s="84">
        <v>0</v>
      </c>
      <c r="I51" s="22">
        <f t="shared" si="0"/>
        <v>0</v>
      </c>
      <c r="J51" s="86">
        <f t="shared" si="1"/>
        <v>0</v>
      </c>
      <c r="K51" s="84">
        <v>0</v>
      </c>
      <c r="L51" s="84">
        <v>0</v>
      </c>
      <c r="M51" s="84">
        <v>0</v>
      </c>
      <c r="N51" s="84">
        <v>0</v>
      </c>
      <c r="O51" s="22">
        <f t="shared" si="2"/>
        <v>0</v>
      </c>
      <c r="P51" s="86">
        <f t="shared" si="3"/>
        <v>0</v>
      </c>
      <c r="Q51" s="110" t="s">
        <v>38</v>
      </c>
    </row>
    <row r="52" spans="2:19" x14ac:dyDescent="0.3">
      <c r="B52" s="105" t="s">
        <v>138</v>
      </c>
      <c r="C52" s="83" t="s">
        <v>31</v>
      </c>
      <c r="D52" s="83" t="s">
        <v>139</v>
      </c>
      <c r="E52" s="84">
        <v>0</v>
      </c>
      <c r="F52" s="84">
        <v>0</v>
      </c>
      <c r="G52" s="84">
        <v>0</v>
      </c>
      <c r="H52" s="84">
        <v>0</v>
      </c>
      <c r="I52" s="22">
        <f t="shared" si="0"/>
        <v>0</v>
      </c>
      <c r="J52" s="86">
        <f t="shared" si="1"/>
        <v>0</v>
      </c>
      <c r="K52" s="84">
        <v>0</v>
      </c>
      <c r="L52" s="84">
        <v>0</v>
      </c>
      <c r="M52" s="84">
        <v>0</v>
      </c>
      <c r="N52" s="84">
        <v>0</v>
      </c>
      <c r="O52" s="22">
        <f t="shared" si="2"/>
        <v>0</v>
      </c>
      <c r="P52" s="86">
        <f t="shared" si="3"/>
        <v>0</v>
      </c>
      <c r="Q52" s="110" t="s">
        <v>38</v>
      </c>
    </row>
    <row r="53" spans="2:19" ht="65.099999999999994" customHeight="1" x14ac:dyDescent="0.3">
      <c r="B53" s="105" t="s">
        <v>140</v>
      </c>
      <c r="C53" s="83" t="s">
        <v>31</v>
      </c>
      <c r="D53" s="83" t="s">
        <v>141</v>
      </c>
      <c r="E53" s="84">
        <v>169981.233857107</v>
      </c>
      <c r="F53" s="84">
        <v>55412.981233068393</v>
      </c>
      <c r="G53" s="85">
        <v>54135.221984526652</v>
      </c>
      <c r="H53" s="22">
        <v>569.18325685530078</v>
      </c>
      <c r="I53" s="22">
        <f t="shared" si="0"/>
        <v>54704.405241381952</v>
      </c>
      <c r="J53" s="86">
        <f t="shared" si="1"/>
        <v>708.57599168644083</v>
      </c>
      <c r="K53" s="84">
        <v>124657.45818563981</v>
      </c>
      <c r="L53" s="84">
        <v>46379.430785689896</v>
      </c>
      <c r="M53" s="87">
        <v>45537.836257324023</v>
      </c>
      <c r="N53" s="22">
        <v>241.41561177232683</v>
      </c>
      <c r="O53" s="22">
        <f t="shared" si="2"/>
        <v>45779.251869096348</v>
      </c>
      <c r="P53" s="86">
        <f t="shared" si="3"/>
        <v>600.17891659354791</v>
      </c>
      <c r="Q53" s="93" t="s">
        <v>142</v>
      </c>
    </row>
    <row r="54" spans="2:19" ht="65.099999999999994" customHeight="1" x14ac:dyDescent="0.3">
      <c r="B54" s="105" t="s">
        <v>143</v>
      </c>
      <c r="C54" s="83" t="s">
        <v>31</v>
      </c>
      <c r="D54" s="83" t="s">
        <v>144</v>
      </c>
      <c r="E54" s="84">
        <f>('1.1. АЭС'!E26+'1.1. АЭС'!E28)-E53-E47</f>
        <v>191802.70353999897</v>
      </c>
      <c r="F54" s="84">
        <f>('1.1. АЭС'!F26+'1.1. АЭС'!F28)-F53-F47</f>
        <v>87142.922632203612</v>
      </c>
      <c r="G54" s="85">
        <f>('1.1. АЭС'!G26+'1.1. АЭС'!G28)-G53-G47</f>
        <v>10160.484768244976</v>
      </c>
      <c r="H54" s="22">
        <f>('1.1. АЭС'!H26+'1.1. АЭС'!H28)-H53-H47</f>
        <v>9.2481482184138599</v>
      </c>
      <c r="I54" s="22">
        <f t="shared" si="0"/>
        <v>10169.73291646339</v>
      </c>
      <c r="J54" s="86">
        <f t="shared" si="1"/>
        <v>76973.189715740227</v>
      </c>
      <c r="K54" s="84">
        <f>('1.1. АЭС'!J26+'1.1. АЭС'!J28)-K53-K47</f>
        <v>90767.399166721152</v>
      </c>
      <c r="L54" s="84">
        <f>('1.1. АЭС'!K26+'1.1. АЭС'!K28)-L53-L47</f>
        <v>41461.59417587411</v>
      </c>
      <c r="M54" s="84">
        <f>('1.1. АЭС'!L26+'1.1. АЭС'!L28)-M53-M47</f>
        <v>10630.277605454437</v>
      </c>
      <c r="N54" s="84">
        <f>('1.1. АЭС'!M26+'1.1. АЭС'!M28)-N53-N47</f>
        <v>3.3385172659715039</v>
      </c>
      <c r="O54" s="22">
        <f t="shared" si="2"/>
        <v>10633.616122720408</v>
      </c>
      <c r="P54" s="86">
        <f t="shared" si="3"/>
        <v>30827.978053153704</v>
      </c>
      <c r="Q54" s="95"/>
    </row>
    <row r="55" spans="2:19" s="33" customFormat="1" ht="37.5" x14ac:dyDescent="0.3">
      <c r="B55" s="103" t="s">
        <v>145</v>
      </c>
      <c r="C55" s="76" t="s">
        <v>31</v>
      </c>
      <c r="D55" s="76" t="s">
        <v>146</v>
      </c>
      <c r="E55" s="77">
        <v>338946.81947350304</v>
      </c>
      <c r="F55" s="77">
        <v>294081.98399497726</v>
      </c>
      <c r="G55" s="78">
        <v>271075.18601096497</v>
      </c>
      <c r="H55" s="21">
        <v>236.486248210453</v>
      </c>
      <c r="I55" s="21">
        <f t="shared" si="0"/>
        <v>271311.67225917545</v>
      </c>
      <c r="J55" s="79">
        <f t="shared" si="1"/>
        <v>22770.311735801806</v>
      </c>
      <c r="K55" s="77">
        <v>-276503.853</v>
      </c>
      <c r="L55" s="77">
        <v>-172625.416</v>
      </c>
      <c r="M55" s="80">
        <v>-184035.03</v>
      </c>
      <c r="N55" s="21">
        <v>378.03</v>
      </c>
      <c r="O55" s="21">
        <f t="shared" si="2"/>
        <v>-183657</v>
      </c>
      <c r="P55" s="79">
        <f t="shared" si="3"/>
        <v>11031.584000000003</v>
      </c>
      <c r="Q55" s="104"/>
      <c r="R55" s="99">
        <v>-0.18052649695891887</v>
      </c>
      <c r="S55" s="99">
        <v>4.3292494956403971E-4</v>
      </c>
    </row>
    <row r="56" spans="2:19" ht="26.25" customHeight="1" x14ac:dyDescent="0.3">
      <c r="B56" s="111" t="s">
        <v>147</v>
      </c>
      <c r="C56" s="112"/>
      <c r="D56" s="112"/>
      <c r="E56" s="113"/>
      <c r="F56" s="113"/>
      <c r="G56" s="114"/>
      <c r="H56" s="114"/>
      <c r="I56" s="22"/>
      <c r="J56" s="115"/>
      <c r="K56" s="113"/>
      <c r="L56" s="113"/>
      <c r="M56" s="116"/>
      <c r="N56" s="114"/>
      <c r="O56" s="114"/>
      <c r="P56" s="115"/>
      <c r="Q56" s="117"/>
    </row>
    <row r="57" spans="2:19" ht="60" customHeight="1" x14ac:dyDescent="0.3">
      <c r="B57" s="118" t="s">
        <v>148</v>
      </c>
      <c r="C57" s="83" t="s">
        <v>31</v>
      </c>
      <c r="D57" s="83" t="s">
        <v>149</v>
      </c>
      <c r="E57" s="84">
        <v>13048820.802779999</v>
      </c>
      <c r="F57" s="84">
        <v>3947566.7710700002</v>
      </c>
      <c r="G57" s="85">
        <v>3931485.4561400004</v>
      </c>
      <c r="H57" s="22">
        <v>12070.307119999999</v>
      </c>
      <c r="I57" s="22">
        <f t="shared" ref="I57:I65" si="4">G57+H57</f>
        <v>3943555.7632600004</v>
      </c>
      <c r="J57" s="86">
        <f t="shared" si="1"/>
        <v>4011.0078099998645</v>
      </c>
      <c r="K57" s="84">
        <v>12002790.083870001</v>
      </c>
      <c r="L57" s="84">
        <v>3264731.2967099999</v>
      </c>
      <c r="M57" s="87">
        <v>3251971.93212</v>
      </c>
      <c r="N57" s="22">
        <v>9372.8269099999998</v>
      </c>
      <c r="O57" s="22">
        <f t="shared" ref="O57:O65" si="5">M57+N57</f>
        <v>3261344.7590299998</v>
      </c>
      <c r="P57" s="86">
        <f t="shared" si="3"/>
        <v>3386.5376800000668</v>
      </c>
      <c r="Q57" s="119" t="s">
        <v>33</v>
      </c>
    </row>
    <row r="58" spans="2:19" ht="60" customHeight="1" x14ac:dyDescent="0.3">
      <c r="B58" s="118" t="s">
        <v>150</v>
      </c>
      <c r="C58" s="83" t="s">
        <v>31</v>
      </c>
      <c r="D58" s="83" t="s">
        <v>151</v>
      </c>
      <c r="E58" s="84">
        <f>E19-E57</f>
        <v>3857855.128121905</v>
      </c>
      <c r="F58" s="84">
        <f>F19-F57</f>
        <v>1195132.1025399999</v>
      </c>
      <c r="G58" s="85">
        <f>G19-G57</f>
        <v>1148652.3931623558</v>
      </c>
      <c r="H58" s="22">
        <f>H19-H57</f>
        <v>8195.9235776432852</v>
      </c>
      <c r="I58" s="22">
        <f t="shared" si="4"/>
        <v>1156848.316739999</v>
      </c>
      <c r="J58" s="86">
        <f t="shared" si="1"/>
        <v>38283.785800000886</v>
      </c>
      <c r="K58" s="84">
        <f>K19-K57</f>
        <v>3265594.9239952005</v>
      </c>
      <c r="L58" s="84">
        <f>L19-L57</f>
        <v>1122733.1912007001</v>
      </c>
      <c r="M58" s="87">
        <f>M19-M57</f>
        <v>1082989.4200280346</v>
      </c>
      <c r="N58" s="22">
        <f>N19-N57</f>
        <v>5152.506003967248</v>
      </c>
      <c r="O58" s="22">
        <f t="shared" si="5"/>
        <v>1088141.9260320019</v>
      </c>
      <c r="P58" s="86">
        <f t="shared" si="3"/>
        <v>34591.265168698272</v>
      </c>
      <c r="Q58" s="120"/>
    </row>
    <row r="59" spans="2:19" ht="75" x14ac:dyDescent="0.3">
      <c r="B59" s="118" t="s">
        <v>152</v>
      </c>
      <c r="C59" s="83" t="s">
        <v>31</v>
      </c>
      <c r="D59" s="100">
        <v>600</v>
      </c>
      <c r="E59" s="84">
        <v>1837991.829134</v>
      </c>
      <c r="F59" s="84">
        <v>361027.94625400001</v>
      </c>
      <c r="G59" s="84">
        <v>233713.56049</v>
      </c>
      <c r="H59" s="84">
        <v>127314.38576400001</v>
      </c>
      <c r="I59" s="22">
        <f t="shared" si="4"/>
        <v>361027.94625400001</v>
      </c>
      <c r="J59" s="86">
        <f t="shared" si="1"/>
        <v>0</v>
      </c>
      <c r="K59" s="84">
        <v>1239291.616926</v>
      </c>
      <c r="L59" s="84">
        <v>240489.93708</v>
      </c>
      <c r="M59" s="84">
        <v>155606.97623</v>
      </c>
      <c r="N59" s="84">
        <v>84882.960850000003</v>
      </c>
      <c r="O59" s="22">
        <f t="shared" si="5"/>
        <v>240489.93708</v>
      </c>
      <c r="P59" s="86">
        <f t="shared" si="3"/>
        <v>0</v>
      </c>
      <c r="Q59" s="110"/>
    </row>
    <row r="60" spans="2:19" s="33" customFormat="1" ht="37.5" x14ac:dyDescent="0.3">
      <c r="B60" s="121" t="s">
        <v>153</v>
      </c>
      <c r="C60" s="76" t="s">
        <v>31</v>
      </c>
      <c r="D60" s="122">
        <v>700</v>
      </c>
      <c r="E60" s="77">
        <f>SUM(E61:E64)</f>
        <v>486920.62752999994</v>
      </c>
      <c r="F60" s="77">
        <f>SUM(F61:F64)</f>
        <v>158469.79999999999</v>
      </c>
      <c r="G60" s="78">
        <f>SUM(G61:G64)</f>
        <v>155227.88</v>
      </c>
      <c r="H60" s="21">
        <f>SUM(H61:H64)</f>
        <v>64.36</v>
      </c>
      <c r="I60" s="21">
        <f t="shared" si="4"/>
        <v>155292.24</v>
      </c>
      <c r="J60" s="79">
        <f t="shared" si="1"/>
        <v>3177.5599999999977</v>
      </c>
      <c r="K60" s="77">
        <f>SUM(K61:K64)</f>
        <v>406773.25575999997</v>
      </c>
      <c r="L60" s="77">
        <f>SUM(L61:L64)</f>
        <v>121551.4</v>
      </c>
      <c r="M60" s="80">
        <f>SUM(M61:M64)</f>
        <v>118995</v>
      </c>
      <c r="N60" s="21">
        <f>SUM(N61:N64)</f>
        <v>1</v>
      </c>
      <c r="O60" s="21">
        <f t="shared" si="5"/>
        <v>118996</v>
      </c>
      <c r="P60" s="79">
        <f>L60-O60</f>
        <v>2555.3999999999942</v>
      </c>
      <c r="Q60" s="90" t="s">
        <v>100</v>
      </c>
    </row>
    <row r="61" spans="2:19" x14ac:dyDescent="0.3">
      <c r="B61" s="123" t="s">
        <v>154</v>
      </c>
      <c r="C61" s="83" t="s">
        <v>31</v>
      </c>
      <c r="D61" s="124" t="s">
        <v>99</v>
      </c>
      <c r="E61" s="84">
        <v>139525.47051000001</v>
      </c>
      <c r="F61" s="84">
        <v>56402.75</v>
      </c>
      <c r="G61" s="84">
        <v>56402.75</v>
      </c>
      <c r="H61" s="84">
        <v>0</v>
      </c>
      <c r="I61" s="22">
        <f t="shared" si="4"/>
        <v>56402.75</v>
      </c>
      <c r="J61" s="86">
        <f t="shared" si="1"/>
        <v>0</v>
      </c>
      <c r="K61" s="84">
        <v>143917.356</v>
      </c>
      <c r="L61" s="84">
        <v>58247</v>
      </c>
      <c r="M61" s="84">
        <v>58247</v>
      </c>
      <c r="N61" s="84">
        <v>0</v>
      </c>
      <c r="O61" s="22">
        <f t="shared" si="5"/>
        <v>58247</v>
      </c>
      <c r="P61" s="86">
        <f t="shared" si="3"/>
        <v>0</v>
      </c>
      <c r="Q61" s="96"/>
      <c r="R61" s="24">
        <v>0</v>
      </c>
      <c r="S61" s="24">
        <v>0</v>
      </c>
    </row>
    <row r="62" spans="2:19" ht="37.5" x14ac:dyDescent="0.3">
      <c r="B62" s="125" t="s">
        <v>155</v>
      </c>
      <c r="C62" s="83" t="s">
        <v>31</v>
      </c>
      <c r="D62" s="124" t="s">
        <v>99</v>
      </c>
      <c r="E62" s="84">
        <v>183793.47500000001</v>
      </c>
      <c r="F62" s="84">
        <v>25837.3</v>
      </c>
      <c r="G62" s="84">
        <v>25837.3</v>
      </c>
      <c r="H62" s="84">
        <v>0</v>
      </c>
      <c r="I62" s="22">
        <f t="shared" si="4"/>
        <v>25837.3</v>
      </c>
      <c r="J62" s="86">
        <f t="shared" si="1"/>
        <v>0</v>
      </c>
      <c r="K62" s="84">
        <v>172706.84499999997</v>
      </c>
      <c r="L62" s="84">
        <v>27814</v>
      </c>
      <c r="M62" s="84">
        <v>27814</v>
      </c>
      <c r="N62" s="84">
        <v>0</v>
      </c>
      <c r="O62" s="22">
        <f t="shared" si="5"/>
        <v>27814</v>
      </c>
      <c r="P62" s="86">
        <f t="shared" si="3"/>
        <v>0</v>
      </c>
      <c r="Q62" s="96"/>
      <c r="R62" s="24">
        <v>0</v>
      </c>
      <c r="S62" s="24">
        <v>0</v>
      </c>
    </row>
    <row r="63" spans="2:19" ht="37.5" x14ac:dyDescent="0.3">
      <c r="B63" s="123" t="s">
        <v>156</v>
      </c>
      <c r="C63" s="83" t="s">
        <v>31</v>
      </c>
      <c r="D63" s="124" t="s">
        <v>99</v>
      </c>
      <c r="E63" s="84">
        <v>159988.86603999999</v>
      </c>
      <c r="F63" s="84">
        <v>75261.84</v>
      </c>
      <c r="G63" s="84">
        <v>72019.92</v>
      </c>
      <c r="H63" s="84">
        <v>64.36</v>
      </c>
      <c r="I63" s="22">
        <f t="shared" si="4"/>
        <v>72084.28</v>
      </c>
      <c r="J63" s="86">
        <f t="shared" si="1"/>
        <v>3177.5599999999977</v>
      </c>
      <c r="K63" s="84">
        <v>86475.054759999999</v>
      </c>
      <c r="L63" s="84">
        <v>34487.4</v>
      </c>
      <c r="M63" s="84">
        <v>31931</v>
      </c>
      <c r="N63" s="84">
        <v>1</v>
      </c>
      <c r="O63" s="22">
        <f t="shared" si="5"/>
        <v>31932</v>
      </c>
      <c r="P63" s="86">
        <f t="shared" si="3"/>
        <v>2555.4000000000015</v>
      </c>
      <c r="Q63" s="96"/>
      <c r="R63" s="24">
        <v>0</v>
      </c>
      <c r="S63" s="24">
        <v>0</v>
      </c>
    </row>
    <row r="64" spans="2:19" x14ac:dyDescent="0.3">
      <c r="B64" s="123" t="s">
        <v>157</v>
      </c>
      <c r="C64" s="83" t="s">
        <v>31</v>
      </c>
      <c r="D64" s="124" t="s">
        <v>99</v>
      </c>
      <c r="E64" s="84">
        <v>3612.8159799999776</v>
      </c>
      <c r="F64" s="84">
        <v>967.90999999998894</v>
      </c>
      <c r="G64" s="84">
        <v>967.90999999998894</v>
      </c>
      <c r="H64" s="84">
        <v>0</v>
      </c>
      <c r="I64" s="22">
        <f t="shared" si="4"/>
        <v>967.90999999998894</v>
      </c>
      <c r="J64" s="86">
        <f t="shared" si="1"/>
        <v>0</v>
      </c>
      <c r="K64" s="84">
        <v>3674</v>
      </c>
      <c r="L64" s="84">
        <v>1003</v>
      </c>
      <c r="M64" s="84">
        <v>1003</v>
      </c>
      <c r="N64" s="84">
        <v>0</v>
      </c>
      <c r="O64" s="22">
        <f t="shared" si="5"/>
        <v>1003</v>
      </c>
      <c r="P64" s="86">
        <f t="shared" si="3"/>
        <v>0</v>
      </c>
      <c r="Q64" s="98"/>
      <c r="R64" s="24">
        <v>0</v>
      </c>
      <c r="S64" s="24">
        <v>0</v>
      </c>
    </row>
    <row r="65" spans="2:17" ht="57" thickBot="1" x14ac:dyDescent="0.35">
      <c r="B65" s="126" t="s">
        <v>158</v>
      </c>
      <c r="C65" s="127" t="s">
        <v>31</v>
      </c>
      <c r="D65" s="127" t="s">
        <v>159</v>
      </c>
      <c r="E65" s="128">
        <v>75447.873294924299</v>
      </c>
      <c r="F65" s="128">
        <v>23209.814484434199</v>
      </c>
      <c r="G65" s="128">
        <v>23209.814484434199</v>
      </c>
      <c r="H65" s="128">
        <v>0</v>
      </c>
      <c r="I65" s="129">
        <f t="shared" si="4"/>
        <v>23209.814484434199</v>
      </c>
      <c r="J65" s="130">
        <f t="shared" si="1"/>
        <v>0</v>
      </c>
      <c r="K65" s="128">
        <v>104850.781649661</v>
      </c>
      <c r="L65" s="128">
        <v>45394.031772558003</v>
      </c>
      <c r="M65" s="128">
        <v>45394.031772558003</v>
      </c>
      <c r="N65" s="128">
        <v>0</v>
      </c>
      <c r="O65" s="129">
        <f t="shared" si="5"/>
        <v>45394.031772558003</v>
      </c>
      <c r="P65" s="130">
        <f t="shared" si="3"/>
        <v>0</v>
      </c>
      <c r="Q65" s="131" t="s">
        <v>100</v>
      </c>
    </row>
    <row r="66" spans="2:17" x14ac:dyDescent="0.3">
      <c r="B66" s="33" t="s">
        <v>68</v>
      </c>
      <c r="K66" s="132"/>
    </row>
    <row r="67" spans="2:17" ht="18.75" customHeight="1" x14ac:dyDescent="0.3">
      <c r="B67" s="7" t="s">
        <v>160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2:17" ht="18.75" customHeight="1" x14ac:dyDescent="0.3">
      <c r="B68" s="7" t="s">
        <v>161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2:17" ht="18.75" customHeight="1" x14ac:dyDescent="0.3">
      <c r="B69" s="133" t="s">
        <v>162</v>
      </c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</row>
    <row r="70" spans="2:17" ht="18.75" customHeight="1" x14ac:dyDescent="0.3">
      <c r="B70" s="135"/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" t="s">
        <v>163</v>
      </c>
    </row>
    <row r="71" spans="2:17" ht="18.75" customHeight="1" x14ac:dyDescent="0.3">
      <c r="B71" s="136" t="s">
        <v>164</v>
      </c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</row>
    <row r="72" spans="2:17" x14ac:dyDescent="0.3"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</row>
    <row r="73" spans="2:17" ht="18.75" customHeight="1" x14ac:dyDescent="0.3">
      <c r="B73" s="14" t="s">
        <v>17</v>
      </c>
      <c r="C73" s="14" t="s">
        <v>18</v>
      </c>
      <c r="D73" s="14" t="s">
        <v>19</v>
      </c>
      <c r="E73" s="14" t="s">
        <v>165</v>
      </c>
      <c r="F73" s="14" t="s">
        <v>84</v>
      </c>
      <c r="G73" s="15" t="s">
        <v>85</v>
      </c>
      <c r="H73" s="15"/>
      <c r="I73" s="15"/>
      <c r="J73" s="15"/>
      <c r="K73" s="14" t="s">
        <v>166</v>
      </c>
      <c r="L73" s="14" t="s">
        <v>87</v>
      </c>
      <c r="M73" s="15" t="s">
        <v>88</v>
      </c>
      <c r="N73" s="15"/>
      <c r="O73" s="15"/>
      <c r="P73" s="15"/>
      <c r="Q73" s="14" t="s">
        <v>26</v>
      </c>
    </row>
    <row r="74" spans="2:17" ht="160.5" customHeight="1" x14ac:dyDescent="0.3">
      <c r="B74" s="16"/>
      <c r="C74" s="16"/>
      <c r="D74" s="16"/>
      <c r="E74" s="16"/>
      <c r="F74" s="16"/>
      <c r="G74" s="138" t="s">
        <v>27</v>
      </c>
      <c r="H74" s="138" t="s">
        <v>28</v>
      </c>
      <c r="I74" s="138" t="s">
        <v>89</v>
      </c>
      <c r="J74" s="138" t="s">
        <v>29</v>
      </c>
      <c r="K74" s="16"/>
      <c r="L74" s="16"/>
      <c r="M74" s="138" t="s">
        <v>27</v>
      </c>
      <c r="N74" s="138" t="s">
        <v>28</v>
      </c>
      <c r="O74" s="138" t="s">
        <v>89</v>
      </c>
      <c r="P74" s="138" t="s">
        <v>29</v>
      </c>
      <c r="Q74" s="16"/>
    </row>
    <row r="75" spans="2:17" s="67" customFormat="1" ht="37.5" x14ac:dyDescent="0.3">
      <c r="B75" s="139">
        <v>1</v>
      </c>
      <c r="C75" s="139">
        <v>2</v>
      </c>
      <c r="D75" s="139">
        <v>3</v>
      </c>
      <c r="E75" s="139">
        <v>4</v>
      </c>
      <c r="F75" s="139">
        <v>5</v>
      </c>
      <c r="G75" s="139">
        <v>6</v>
      </c>
      <c r="H75" s="139">
        <v>7</v>
      </c>
      <c r="I75" s="139" t="s">
        <v>90</v>
      </c>
      <c r="J75" s="139">
        <v>9</v>
      </c>
      <c r="K75" s="139">
        <v>10</v>
      </c>
      <c r="L75" s="139">
        <v>11</v>
      </c>
      <c r="M75" s="139">
        <v>12</v>
      </c>
      <c r="N75" s="139">
        <v>13</v>
      </c>
      <c r="O75" s="139" t="s">
        <v>91</v>
      </c>
      <c r="P75" s="139">
        <v>15</v>
      </c>
      <c r="Q75" s="139">
        <v>16</v>
      </c>
    </row>
    <row r="76" spans="2:17" ht="60" customHeight="1" x14ac:dyDescent="0.3">
      <c r="B76" s="140" t="s">
        <v>167</v>
      </c>
      <c r="C76" s="27" t="s">
        <v>31</v>
      </c>
      <c r="D76" s="27" t="s">
        <v>168</v>
      </c>
      <c r="E76" s="22">
        <v>2151583.6758900001</v>
      </c>
      <c r="F76" s="22">
        <v>759791.65336999996</v>
      </c>
      <c r="G76" s="22" t="s">
        <v>38</v>
      </c>
      <c r="H76" s="22" t="s">
        <v>38</v>
      </c>
      <c r="I76" s="22" t="s">
        <v>38</v>
      </c>
      <c r="J76" s="22" t="s">
        <v>38</v>
      </c>
      <c r="K76" s="22">
        <v>2043578.4005499999</v>
      </c>
      <c r="L76" s="22">
        <v>753811.78951999999</v>
      </c>
      <c r="M76" s="22" t="s">
        <v>38</v>
      </c>
      <c r="N76" s="22" t="s">
        <v>38</v>
      </c>
      <c r="O76" s="22" t="s">
        <v>38</v>
      </c>
      <c r="P76" s="141" t="s">
        <v>38</v>
      </c>
      <c r="Q76" s="142" t="s">
        <v>33</v>
      </c>
    </row>
    <row r="77" spans="2:17" ht="60" customHeight="1" x14ac:dyDescent="0.3">
      <c r="B77" s="143" t="s">
        <v>169</v>
      </c>
      <c r="C77" s="27" t="s">
        <v>31</v>
      </c>
      <c r="D77" s="27" t="s">
        <v>99</v>
      </c>
      <c r="E77" s="22" t="s">
        <v>38</v>
      </c>
      <c r="F77" s="22" t="s">
        <v>38</v>
      </c>
      <c r="G77" s="22">
        <v>469931.69235999999</v>
      </c>
      <c r="H77" s="22">
        <v>914.67487000000006</v>
      </c>
      <c r="I77" s="22" t="s">
        <v>38</v>
      </c>
      <c r="J77" s="22" t="s">
        <v>38</v>
      </c>
      <c r="K77" s="22" t="s">
        <v>38</v>
      </c>
      <c r="L77" s="22" t="s">
        <v>38</v>
      </c>
      <c r="M77" s="22">
        <v>664282.40873000002</v>
      </c>
      <c r="N77" s="22">
        <v>1159.4210499999999</v>
      </c>
      <c r="O77" s="22" t="s">
        <v>38</v>
      </c>
      <c r="P77" s="141" t="s">
        <v>38</v>
      </c>
      <c r="Q77" s="142"/>
    </row>
    <row r="78" spans="2:17" ht="93.75" x14ac:dyDescent="0.3">
      <c r="B78" s="26" t="s">
        <v>170</v>
      </c>
      <c r="C78" s="27" t="s">
        <v>31</v>
      </c>
      <c r="D78" s="27" t="s">
        <v>171</v>
      </c>
      <c r="E78" s="22" t="s">
        <v>38</v>
      </c>
      <c r="F78" s="22" t="s">
        <v>38</v>
      </c>
      <c r="G78" s="22">
        <v>1066627.6140000001</v>
      </c>
      <c r="H78" s="22">
        <v>9861.5949999999993</v>
      </c>
      <c r="I78" s="22" t="s">
        <v>38</v>
      </c>
      <c r="J78" s="22" t="s">
        <v>38</v>
      </c>
      <c r="K78" s="22" t="s">
        <v>38</v>
      </c>
      <c r="L78" s="22" t="s">
        <v>38</v>
      </c>
      <c r="M78" s="22">
        <v>1845982.7760000001</v>
      </c>
      <c r="N78" s="22">
        <v>4182.4740000000002</v>
      </c>
      <c r="O78" s="22" t="s">
        <v>38</v>
      </c>
      <c r="P78" s="141" t="s">
        <v>38</v>
      </c>
      <c r="Q78" s="144"/>
    </row>
    <row r="79" spans="2:17" ht="93.75" x14ac:dyDescent="0.3">
      <c r="B79" s="26" t="s">
        <v>172</v>
      </c>
      <c r="C79" s="27" t="s">
        <v>31</v>
      </c>
      <c r="D79" s="27" t="s">
        <v>173</v>
      </c>
      <c r="E79" s="22" t="s">
        <v>38</v>
      </c>
      <c r="F79" s="22" t="s">
        <v>38</v>
      </c>
      <c r="G79" s="22">
        <v>630781.67200000002</v>
      </c>
      <c r="H79" s="22">
        <v>10799.119000000001</v>
      </c>
      <c r="I79" s="22" t="s">
        <v>38</v>
      </c>
      <c r="J79" s="22" t="s">
        <v>38</v>
      </c>
      <c r="K79" s="22" t="s">
        <v>38</v>
      </c>
      <c r="L79" s="22" t="s">
        <v>38</v>
      </c>
      <c r="M79" s="22">
        <v>0</v>
      </c>
      <c r="N79" s="22">
        <v>0</v>
      </c>
      <c r="O79" s="22" t="s">
        <v>38</v>
      </c>
      <c r="P79" s="141" t="s">
        <v>38</v>
      </c>
      <c r="Q79" s="145"/>
    </row>
    <row r="80" spans="2:17" x14ac:dyDescent="0.3">
      <c r="B80" s="140" t="s">
        <v>174</v>
      </c>
      <c r="C80" s="27" t="s">
        <v>31</v>
      </c>
      <c r="D80" s="146">
        <v>1200</v>
      </c>
      <c r="E80" s="22">
        <v>33342447</v>
      </c>
      <c r="F80" s="22">
        <v>8424081</v>
      </c>
      <c r="G80" s="22" t="s">
        <v>38</v>
      </c>
      <c r="H80" s="22" t="s">
        <v>38</v>
      </c>
      <c r="I80" s="22">
        <v>8321627</v>
      </c>
      <c r="J80" s="22">
        <v>102454</v>
      </c>
      <c r="K80" s="22">
        <v>34392664</v>
      </c>
      <c r="L80" s="22">
        <v>8577811</v>
      </c>
      <c r="M80" s="22" t="s">
        <v>38</v>
      </c>
      <c r="N80" s="22" t="s">
        <v>38</v>
      </c>
      <c r="O80" s="22">
        <v>8448249</v>
      </c>
      <c r="P80" s="22">
        <v>129562</v>
      </c>
      <c r="Q80" s="147" t="s">
        <v>175</v>
      </c>
    </row>
    <row r="81" spans="2:17" x14ac:dyDescent="0.3">
      <c r="B81" s="140" t="s">
        <v>176</v>
      </c>
      <c r="C81" s="27" t="s">
        <v>31</v>
      </c>
      <c r="D81" s="146">
        <v>1300</v>
      </c>
      <c r="E81" s="22">
        <v>4824556</v>
      </c>
      <c r="F81" s="22">
        <v>1966030</v>
      </c>
      <c r="G81" s="22" t="s">
        <v>38</v>
      </c>
      <c r="H81" s="22" t="s">
        <v>38</v>
      </c>
      <c r="I81" s="22">
        <v>1966030</v>
      </c>
      <c r="J81" s="22">
        <v>0</v>
      </c>
      <c r="K81" s="22">
        <v>6151493</v>
      </c>
      <c r="L81" s="22">
        <v>2372754</v>
      </c>
      <c r="M81" s="22" t="s">
        <v>38</v>
      </c>
      <c r="N81" s="22" t="s">
        <v>38</v>
      </c>
      <c r="O81" s="22">
        <v>2372754</v>
      </c>
      <c r="P81" s="22">
        <v>0</v>
      </c>
      <c r="Q81" s="148"/>
    </row>
    <row r="82" spans="2:17" x14ac:dyDescent="0.3">
      <c r="B82" s="140" t="s">
        <v>177</v>
      </c>
      <c r="C82" s="27" t="s">
        <v>31</v>
      </c>
      <c r="D82" s="146">
        <v>1400</v>
      </c>
      <c r="E82" s="22">
        <v>2438796.838976</v>
      </c>
      <c r="F82" s="22">
        <v>397120.01864999998</v>
      </c>
      <c r="G82" s="149" t="s">
        <v>38</v>
      </c>
      <c r="H82" s="149" t="s">
        <v>38</v>
      </c>
      <c r="I82" s="22">
        <v>397120.01864999998</v>
      </c>
      <c r="J82" s="22">
        <v>0</v>
      </c>
      <c r="K82" s="22">
        <v>3322641.5964299999</v>
      </c>
      <c r="L82" s="22">
        <v>578916.14439399994</v>
      </c>
      <c r="M82" s="149" t="s">
        <v>38</v>
      </c>
      <c r="N82" s="149" t="s">
        <v>38</v>
      </c>
      <c r="O82" s="22">
        <v>578916.14439399994</v>
      </c>
      <c r="P82" s="22">
        <v>0</v>
      </c>
      <c r="Q82" s="146"/>
    </row>
    <row r="83" spans="2:17" x14ac:dyDescent="0.3">
      <c r="B83" s="33" t="s">
        <v>68</v>
      </c>
    </row>
    <row r="84" spans="2:17" ht="18.75" customHeight="1" x14ac:dyDescent="0.3">
      <c r="B84" s="7" t="s">
        <v>160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2:17" ht="18.75" customHeight="1" x14ac:dyDescent="0.3">
      <c r="B85" s="7" t="s">
        <v>161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2:17" hidden="1" x14ac:dyDescent="0.3"/>
    <row r="87" spans="2:17" hidden="1" x14ac:dyDescent="0.3"/>
    <row r="88" spans="2:17" ht="26.25" x14ac:dyDescent="0.4">
      <c r="B88" s="36" t="str">
        <f>'1.1. АЭС'!B44</f>
        <v>Генеральный директор</v>
      </c>
      <c r="M88" s="37"/>
      <c r="N88" s="37"/>
      <c r="O88" s="37"/>
      <c r="P88" s="36" t="str">
        <f>'1.1. АЭС'!N44</f>
        <v>Ю.А. Андреенко</v>
      </c>
      <c r="Q88" s="35"/>
    </row>
    <row r="89" spans="2:17" ht="26.25" hidden="1" x14ac:dyDescent="0.4">
      <c r="B89" s="36"/>
      <c r="M89" s="39" t="s">
        <v>76</v>
      </c>
      <c r="N89" s="39"/>
      <c r="O89" s="39"/>
      <c r="P89" s="150" t="s">
        <v>178</v>
      </c>
      <c r="Q89" s="39"/>
    </row>
    <row r="90" spans="2:17" ht="37.5" customHeight="1" x14ac:dyDescent="0.4">
      <c r="B90" s="36" t="s">
        <v>77</v>
      </c>
      <c r="M90" s="37"/>
      <c r="N90" s="37"/>
      <c r="O90" s="37"/>
      <c r="P90" s="36" t="s">
        <v>78</v>
      </c>
      <c r="Q90" s="35"/>
    </row>
    <row r="91" spans="2:17" ht="20.25" hidden="1" x14ac:dyDescent="0.3">
      <c r="M91" s="39" t="s">
        <v>76</v>
      </c>
      <c r="N91" s="39"/>
      <c r="O91" s="39"/>
      <c r="P91" s="39" t="s">
        <v>179</v>
      </c>
      <c r="Q91" s="39"/>
    </row>
    <row r="92" spans="2:17" hidden="1" x14ac:dyDescent="0.3"/>
    <row r="93" spans="2:17" hidden="1" x14ac:dyDescent="0.3"/>
    <row r="94" spans="2:17" x14ac:dyDescent="0.3">
      <c r="D94" s="151" t="s">
        <v>180</v>
      </c>
      <c r="E94" s="43">
        <f>'1.1. АЭС'!E20+'1.1. АЭС'!E22-'1.2. АЭС'!E19+'1.2. АЭС'!E47</f>
        <v>-2.6775524020195007E-9</v>
      </c>
      <c r="F94" s="43">
        <f>'1.1. АЭС'!F20+'1.1. АЭС'!F22-'1.2. АЭС'!F19+'1.2. АЭС'!F47</f>
        <v>1.1641532182693481E-10</v>
      </c>
      <c r="G94" s="43">
        <f>'1.1. АЭС'!G20+'1.1. АЭС'!G22-'1.2. АЭС'!G19+'1.2. АЭС'!G47</f>
        <v>1.0477378964424133E-9</v>
      </c>
      <c r="H94" s="43">
        <f>'1.1. АЭС'!H20+'1.1. АЭС'!H22-'1.2. АЭС'!H19+'1.2. АЭС'!H47</f>
        <v>3.3537617127876729E-12</v>
      </c>
      <c r="J94" s="43">
        <f>'1.1. АЭС'!I20+'1.1. АЭС'!I22-'1.2. АЭС'!J19+'1.2. АЭС'!J47</f>
        <v>-1.0331859812140465E-9</v>
      </c>
      <c r="K94" s="43">
        <f>'1.1. АЭС'!J20+'1.1. АЭС'!J22-'1.2. АЭС'!K19+'1.2. АЭС'!K47</f>
        <v>-1.5133991837501526E-9</v>
      </c>
      <c r="L94" s="43">
        <f>'1.1. АЭС'!K20+'1.1. АЭС'!K22-'1.2. АЭС'!L19+'1.2. АЭС'!L47</f>
        <v>0</v>
      </c>
      <c r="M94" s="43">
        <f>'1.1. АЭС'!L20+'1.1. АЭС'!L22-'1.2. АЭС'!M19+'1.2. АЭС'!M47</f>
        <v>-4.0745362639427185E-10</v>
      </c>
      <c r="N94" s="43">
        <f>'1.1. АЭС'!M20+'1.1. АЭС'!M22-'1.2. АЭС'!N19+'1.2. АЭС'!N47</f>
        <v>8.6686213762732223E-13</v>
      </c>
      <c r="P94" s="43">
        <f>'1.1. АЭС'!N20+'1.1. АЭС'!N22-P19+P47</f>
        <v>-1.8189894035458565E-10</v>
      </c>
    </row>
    <row r="95" spans="2:17" x14ac:dyDescent="0.3">
      <c r="E95" s="24"/>
      <c r="F95" s="24"/>
    </row>
    <row r="96" spans="2:17" x14ac:dyDescent="0.3">
      <c r="D96" s="151" t="s">
        <v>181</v>
      </c>
      <c r="E96" s="43" t="e">
        <f>E78-F78-'[1]1.2. ПЭС'!F78-'[1]1.2. ХЭС'!F78-'[1]1.2. ЭС ЕАО'!F78-'[1]1.2. ЮЯЭС'!F78</f>
        <v>#VALUE!</v>
      </c>
      <c r="F96" s="43"/>
      <c r="G96" s="41"/>
      <c r="H96" s="41"/>
      <c r="I96" s="41"/>
      <c r="J96" s="41"/>
      <c r="K96" s="43" t="e">
        <f>K78-L78-'[1]1.2. ПЭС'!L78-'[1]1.2. ХЭС'!L78-'[1]1.2. ЭС ЕАО'!L78-'[1]1.2. ЮЯЭС'!L78</f>
        <v>#VALUE!</v>
      </c>
    </row>
    <row r="97" spans="4:16" x14ac:dyDescent="0.3">
      <c r="D97" s="151" t="s">
        <v>182</v>
      </c>
      <c r="E97" s="43" t="e">
        <f>E79-F79-'[1]1.2. ПЭС'!F79-'[1]1.2. ХЭС'!F79-'[1]1.2. ЭС ЕАО'!F79-'[1]1.2. ЮЯЭС'!F79</f>
        <v>#VALUE!</v>
      </c>
      <c r="F97" s="41"/>
      <c r="G97" s="41"/>
      <c r="H97" s="41"/>
      <c r="I97" s="41"/>
      <c r="J97" s="41"/>
      <c r="K97" s="43" t="e">
        <f>K79-L79-'[1]1.2. ПЭС'!L79-'[1]1.2. ХЭС'!L79-'[1]1.2. ЭС ЕАО'!L79-'[1]1.2. ЮЯЭС'!L79</f>
        <v>#VALUE!</v>
      </c>
    </row>
    <row r="99" spans="4:16" x14ac:dyDescent="0.3">
      <c r="D99" s="151" t="s">
        <v>183</v>
      </c>
      <c r="E99" s="43">
        <f>E53+E54-'1.1. АЭС'!E28</f>
        <v>0</v>
      </c>
      <c r="F99" s="43">
        <f>F53+F54-'1.1. АЭС'!F28</f>
        <v>0</v>
      </c>
      <c r="G99" s="43">
        <f>G53+G54-'1.1. АЭС'!G28</f>
        <v>0</v>
      </c>
      <c r="H99" s="43">
        <f>H53+H54-'1.1. АЭС'!H28</f>
        <v>0</v>
      </c>
      <c r="J99" s="43">
        <f>J53+J54-'1.1. АЭС'!I28</f>
        <v>0</v>
      </c>
      <c r="K99" s="43">
        <f>K53+K54-'1.1. АЭС'!J28</f>
        <v>0</v>
      </c>
      <c r="L99" s="43">
        <f>L53+L54-'1.1. АЭС'!K28</f>
        <v>0</v>
      </c>
      <c r="M99" s="43">
        <f>M53+M54-'1.1. АЭС'!L28</f>
        <v>0</v>
      </c>
      <c r="N99" s="43">
        <f>N53+N54-'1.1. АЭС'!M28</f>
        <v>0</v>
      </c>
      <c r="P99" s="43">
        <f>P53+P54-'1.1. АЭС'!N28</f>
        <v>0</v>
      </c>
    </row>
    <row r="101" spans="4:16" x14ac:dyDescent="0.3">
      <c r="D101" s="151" t="s">
        <v>184</v>
      </c>
      <c r="E101" s="24">
        <f>E32-E63</f>
        <v>0</v>
      </c>
      <c r="F101" s="24">
        <f t="shared" ref="F101:P101" si="6">F32-F63</f>
        <v>0</v>
      </c>
      <c r="G101" s="24">
        <f t="shared" si="6"/>
        <v>0</v>
      </c>
      <c r="H101" s="24">
        <f t="shared" si="6"/>
        <v>0</v>
      </c>
      <c r="I101" s="24">
        <f t="shared" si="6"/>
        <v>0</v>
      </c>
      <c r="J101" s="24">
        <f t="shared" si="6"/>
        <v>0</v>
      </c>
      <c r="K101" s="24">
        <f t="shared" si="6"/>
        <v>0</v>
      </c>
      <c r="L101" s="24">
        <f t="shared" si="6"/>
        <v>0</v>
      </c>
      <c r="M101" s="24">
        <f t="shared" si="6"/>
        <v>0</v>
      </c>
      <c r="N101" s="24">
        <f t="shared" si="6"/>
        <v>0.39999999999999991</v>
      </c>
      <c r="O101" s="24">
        <f t="shared" si="6"/>
        <v>0.40000000000145519</v>
      </c>
      <c r="P101" s="24">
        <f t="shared" si="6"/>
        <v>-0.40000000000145519</v>
      </c>
    </row>
  </sheetData>
  <mergeCells count="39">
    <mergeCell ref="B85:Q85"/>
    <mergeCell ref="M73:P73"/>
    <mergeCell ref="Q73:Q74"/>
    <mergeCell ref="Q76:Q77"/>
    <mergeCell ref="Q78:Q79"/>
    <mergeCell ref="Q80:Q81"/>
    <mergeCell ref="B84:Q84"/>
    <mergeCell ref="B67:Q67"/>
    <mergeCell ref="B68:Q68"/>
    <mergeCell ref="B73:B74"/>
    <mergeCell ref="C73:C74"/>
    <mergeCell ref="D73:D74"/>
    <mergeCell ref="E73:E74"/>
    <mergeCell ref="F73:F74"/>
    <mergeCell ref="G73:J73"/>
    <mergeCell ref="K73:K74"/>
    <mergeCell ref="L73:L74"/>
    <mergeCell ref="Q27:Q33"/>
    <mergeCell ref="Q34:Q40"/>
    <mergeCell ref="Q41:Q48"/>
    <mergeCell ref="Q53:Q54"/>
    <mergeCell ref="Q57:Q58"/>
    <mergeCell ref="Q60:Q64"/>
    <mergeCell ref="K16:K17"/>
    <mergeCell ref="L16:L17"/>
    <mergeCell ref="M16:P16"/>
    <mergeCell ref="Q16:Q17"/>
    <mergeCell ref="Q19:Q22"/>
    <mergeCell ref="Q23:Q26"/>
    <mergeCell ref="C6:Q6"/>
    <mergeCell ref="C7:Q7"/>
    <mergeCell ref="C8:Q8"/>
    <mergeCell ref="M11:O11"/>
    <mergeCell ref="B16:B17"/>
    <mergeCell ref="C16:C17"/>
    <mergeCell ref="D16:D17"/>
    <mergeCell ref="E16:E17"/>
    <mergeCell ref="F16:F17"/>
    <mergeCell ref="G16:J16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2" fitToHeight="2" orientation="landscape" r:id="rId1"/>
  <headerFooter alignWithMargins="0">
    <oddFooter>&amp;C&amp;P</oddFooter>
  </headerFooter>
  <rowBreaks count="2" manualBreakCount="2">
    <brk id="40" min="1" max="17" man="1"/>
    <brk id="42" min="1" max="17" man="1"/>
  </rowBreaks>
  <colBreaks count="1" manualBreakCount="1">
    <brk id="16" min="1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1.1. АЭС</vt:lpstr>
      <vt:lpstr>1.2. АЭС</vt:lpstr>
      <vt:lpstr>'1.1. АЭС'!Заголовки_для_печати</vt:lpstr>
      <vt:lpstr>'1.2. АЭС'!Заголовки_для_печати</vt:lpstr>
      <vt:lpstr>'1.1. АЭС'!Область_печати</vt:lpstr>
      <vt:lpstr>'1.2. АЭС'!Область_печати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Вологдина Татьяна Леонидовна</dc:creator>
  <cp:lastModifiedBy>Вологдина Татьяна Леонидовна</cp:lastModifiedBy>
  <dcterms:created xsi:type="dcterms:W3CDTF">2014-11-07T08:22:31Z</dcterms:created>
  <dcterms:modified xsi:type="dcterms:W3CDTF">2014-11-07T08:23:03Z</dcterms:modified>
</cp:coreProperties>
</file>